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<sst xmlns="http://schemas.openxmlformats.org/spreadsheetml/2006/main" count="119" uniqueCount="107">
  <si>
    <t>Fase</t>
  </si>
  <si>
    <t>Descrizione fase</t>
  </si>
  <si>
    <t>n° emissione</t>
  </si>
  <si>
    <t>descrizione emissione</t>
  </si>
  <si>
    <t>Portata Nm3/h</t>
  </si>
  <si>
    <t>cod (ouE/m3)</t>
  </si>
  <si>
    <t>portata di odore (ouE/s)</t>
  </si>
  <si>
    <t>Velocità stimata da portata dichiarata (m/s)</t>
  </si>
  <si>
    <t>velocità misurata (m/s) o flusso specifico per le vasche</t>
  </si>
  <si>
    <t>Temperatura fumi</t>
  </si>
  <si>
    <t>Temperatura (K)</t>
  </si>
  <si>
    <t>diametro camino reale o equvalente (m)</t>
  </si>
  <si>
    <t>dimensione camino (mm)</t>
  </si>
  <si>
    <t>area camino m2 o superficie vasca</t>
  </si>
  <si>
    <t>Frequenza</t>
  </si>
  <si>
    <t>Coord (x)</t>
  </si>
  <si>
    <t>Coord (y)</t>
  </si>
  <si>
    <t>Amideria umida e macinazione</t>
  </si>
  <si>
    <t>4A</t>
  </si>
  <si>
    <t>aspirazione tini macerazione</t>
  </si>
  <si>
    <t>4B</t>
  </si>
  <si>
    <t>aspirazione su macinatore Sprout</t>
  </si>
  <si>
    <t>36 bis</t>
  </si>
  <si>
    <t>aspirazione vasche di flottazione</t>
  </si>
  <si>
    <t>650*650</t>
  </si>
  <si>
    <t>aspirazione vasche flottazione 2°pass. + barilotti deareatori centrifughe glutine</t>
  </si>
  <si>
    <t>900*1350</t>
  </si>
  <si>
    <t>aspirazione setacci dopo Sprout</t>
  </si>
  <si>
    <t>800*800</t>
  </si>
  <si>
    <t>camino su vasche acqua di macerazione</t>
  </si>
  <si>
    <t>226A</t>
  </si>
  <si>
    <t>sfiati serbatoi macerazione</t>
  </si>
  <si>
    <t>226B</t>
  </si>
  <si>
    <t>226C</t>
  </si>
  <si>
    <t>226D</t>
  </si>
  <si>
    <t>226E</t>
  </si>
  <si>
    <t>226F</t>
  </si>
  <si>
    <t>226 G</t>
  </si>
  <si>
    <t>226 H</t>
  </si>
  <si>
    <t>226 I</t>
  </si>
  <si>
    <t>226 L</t>
  </si>
  <si>
    <t>226 M</t>
  </si>
  <si>
    <t>226 N</t>
  </si>
  <si>
    <t>Amideria - Coprodotti</t>
  </si>
  <si>
    <t>presse olieria</t>
  </si>
  <si>
    <t>essiccatoio crusca B&amp;R</t>
  </si>
  <si>
    <t>essiccatoio germi B&amp;R</t>
  </si>
  <si>
    <t>44 A</t>
  </si>
  <si>
    <t>cappa su filtro glutine</t>
  </si>
  <si>
    <t>44 B</t>
  </si>
  <si>
    <t>44 C</t>
  </si>
  <si>
    <t>44 D</t>
  </si>
  <si>
    <t>aspirazione separatori Rotosieve + presse crusca</t>
  </si>
  <si>
    <t>470*460</t>
  </si>
  <si>
    <t>essiccatoio glutine B&amp;R</t>
  </si>
  <si>
    <t>essiccatoio crusca Bosco</t>
  </si>
  <si>
    <t>aspiratore setacci e presse germi</t>
  </si>
  <si>
    <t>aspiratore miscelatrice B&amp;M crusca</t>
  </si>
  <si>
    <t>174 A</t>
  </si>
  <si>
    <t>aspirazione filtri glutine</t>
  </si>
  <si>
    <t>700*900</t>
  </si>
  <si>
    <t>174 B</t>
  </si>
  <si>
    <t>sfiato serbatoio corn-steep 50%</t>
  </si>
  <si>
    <t>dis</t>
  </si>
  <si>
    <t>sfiato serbatoio corn-steep leggero</t>
  </si>
  <si>
    <t>286 A</t>
  </si>
  <si>
    <t>sfiato serbatoio stoccaggio olio</t>
  </si>
  <si>
    <t>286 B</t>
  </si>
  <si>
    <t>286 C</t>
  </si>
  <si>
    <t>286 D</t>
  </si>
  <si>
    <t>286 E</t>
  </si>
  <si>
    <t>Essicc. Amidi e Amidi trasformati</t>
  </si>
  <si>
    <t>essiccatoio 4 Ton</t>
  </si>
  <si>
    <t>1800*1400</t>
  </si>
  <si>
    <t>15 A</t>
  </si>
  <si>
    <t>essiccatoio 8 Ton</t>
  </si>
  <si>
    <t>15 B</t>
  </si>
  <si>
    <t>15 C</t>
  </si>
  <si>
    <t>15 D</t>
  </si>
  <si>
    <t>21 (lavorazione Stabilys)</t>
  </si>
  <si>
    <t>serbatoi di trattamento latte d'amido</t>
  </si>
  <si>
    <t>essiccamento e raffreddamento amido (Boldrocchi 10 Ton)</t>
  </si>
  <si>
    <t>12000*500</t>
  </si>
  <si>
    <t>essiccamento e raffreddamento (Boldrocchi 15 Ton)</t>
  </si>
  <si>
    <t>23000*500</t>
  </si>
  <si>
    <t>camino a tiraggio forzato (Gouda 3)</t>
  </si>
  <si>
    <t>camino a tiraggio forzato (Gouda 4)</t>
  </si>
  <si>
    <t>camino a tiraggio forzato (Dupart 1)</t>
  </si>
  <si>
    <t>camino a tiraggio forzato (Dupart 2)</t>
  </si>
  <si>
    <t>Fermentazioni</t>
  </si>
  <si>
    <t>fermentatore (F150)</t>
  </si>
  <si>
    <t>fermentatore (F120)</t>
  </si>
  <si>
    <t>fermentatore (F60)</t>
  </si>
  <si>
    <t>fermentatore (F180)</t>
  </si>
  <si>
    <t>fermentatore (F200)</t>
  </si>
  <si>
    <t>Servizi generali</t>
  </si>
  <si>
    <t>Vs. equalizzazione</t>
  </si>
  <si>
    <t>Ossidatore 1</t>
  </si>
  <si>
    <t>Ossidatore 2A</t>
  </si>
  <si>
    <t>Ossidatore 2B</t>
  </si>
  <si>
    <t>Ossidatore 3</t>
  </si>
  <si>
    <t>Viti sollevamento acque reflue</t>
  </si>
  <si>
    <t>Vs. accumulo fanghi supero</t>
  </si>
  <si>
    <t>Vs. di decantazione 1</t>
  </si>
  <si>
    <t>Vs. di decantazione 2A</t>
  </si>
  <si>
    <t>Vs. di decantazione 2B</t>
  </si>
  <si>
    <t>Vs. di decantazione 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</si>
</sst>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0"/>
    <numFmt numFmtId="167" formatCode="0.000"/>
    <numFmt numFmtId="168" formatCode="0"/>
  </numFmts>
  <fonts count="1">
    <font>
      <sz val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wrapText="1"/>
    </xf>
    <xf numFmtId="165" fontId="0" fillId="0" borderId="0" xfId="0" applyNumberFormat="1" applyBorder="1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2" borderId="2" xfId="0" applyFont="1" applyFill="1" applyBorder="1" applyAlignment="1">
      <alignment horizontal="center"/>
    </xf>
    <xf numFmtId="164" fontId="0" fillId="0" borderId="2" xfId="0" applyFont="1" applyBorder="1" applyAlignment="1">
      <alignment wrapText="1"/>
    </xf>
    <xf numFmtId="165" fontId="0" fillId="0" borderId="2" xfId="0" applyNumberFormat="1" applyFont="1" applyBorder="1" applyAlignment="1">
      <alignment/>
    </xf>
    <xf numFmtId="164" fontId="0" fillId="3" borderId="2" xfId="0" applyFont="1" applyFill="1" applyBorder="1" applyAlignment="1">
      <alignment horizontal="center" wrapText="1"/>
    </xf>
    <xf numFmtId="164" fontId="0" fillId="4" borderId="2" xfId="0" applyFont="1" applyFill="1" applyBorder="1" applyAlignment="1">
      <alignment horizontal="center" wrapText="1"/>
    </xf>
    <xf numFmtId="164" fontId="0" fillId="0" borderId="2" xfId="0" applyFont="1" applyBorder="1" applyAlignment="1">
      <alignment horizontal="center" wrapText="1"/>
    </xf>
    <xf numFmtId="164" fontId="0" fillId="5" borderId="2" xfId="0" applyFont="1" applyFill="1" applyBorder="1" applyAlignment="1">
      <alignment horizontal="center" wrapText="1"/>
    </xf>
    <xf numFmtId="164" fontId="0" fillId="6" borderId="2" xfId="0" applyFont="1" applyFill="1" applyBorder="1" applyAlignment="1">
      <alignment horizontal="center" wrapText="1"/>
    </xf>
    <xf numFmtId="164" fontId="0" fillId="7" borderId="2" xfId="0" applyFont="1" applyFill="1" applyBorder="1" applyAlignment="1">
      <alignment wrapText="1"/>
    </xf>
    <xf numFmtId="164" fontId="0" fillId="8" borderId="2" xfId="0" applyFont="1" applyFill="1" applyBorder="1" applyAlignment="1">
      <alignment wrapText="1"/>
    </xf>
    <xf numFmtId="164" fontId="0" fillId="8" borderId="3" xfId="0" applyFont="1" applyFill="1" applyBorder="1" applyAlignment="1">
      <alignment wrapText="1"/>
    </xf>
    <xf numFmtId="164" fontId="0" fillId="0" borderId="1" xfId="0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2" borderId="4" xfId="0" applyFont="1" applyFill="1" applyBorder="1" applyAlignment="1">
      <alignment horizontal="center"/>
    </xf>
    <xf numFmtId="164" fontId="0" fillId="0" borderId="4" xfId="0" applyFont="1" applyBorder="1" applyAlignment="1">
      <alignment wrapText="1"/>
    </xf>
    <xf numFmtId="165" fontId="0" fillId="0" borderId="4" xfId="0" applyNumberFormat="1" applyBorder="1" applyAlignment="1">
      <alignment wrapText="1"/>
    </xf>
    <xf numFmtId="164" fontId="0" fillId="0" borderId="4" xfId="0" applyBorder="1" applyAlignment="1">
      <alignment/>
    </xf>
    <xf numFmtId="164" fontId="0" fillId="3" borderId="4" xfId="0" applyFill="1" applyBorder="1" applyAlignment="1">
      <alignment/>
    </xf>
    <xf numFmtId="166" fontId="0" fillId="4" borderId="4" xfId="0" applyNumberFormat="1" applyFill="1" applyBorder="1" applyAlignment="1">
      <alignment/>
    </xf>
    <xf numFmtId="164" fontId="0" fillId="0" borderId="4" xfId="0" applyBorder="1" applyAlignment="1">
      <alignment horizontal="center"/>
    </xf>
    <xf numFmtId="164" fontId="0" fillId="5" borderId="4" xfId="0" applyFill="1" applyBorder="1" applyAlignment="1">
      <alignment horizontal="center"/>
    </xf>
    <xf numFmtId="167" fontId="0" fillId="6" borderId="4" xfId="0" applyNumberFormat="1" applyFill="1" applyBorder="1" applyAlignment="1">
      <alignment horizontal="center"/>
    </xf>
    <xf numFmtId="164" fontId="0" fillId="7" borderId="4" xfId="0" applyFill="1" applyBorder="1" applyAlignment="1">
      <alignment/>
    </xf>
    <xf numFmtId="164" fontId="0" fillId="8" borderId="4" xfId="0" applyFill="1" applyBorder="1" applyAlignment="1">
      <alignment/>
    </xf>
    <xf numFmtId="164" fontId="0" fillId="8" borderId="5" xfId="0" applyFill="1" applyBorder="1" applyAlignment="1">
      <alignment/>
    </xf>
    <xf numFmtId="164" fontId="0" fillId="2" borderId="6" xfId="0" applyFont="1" applyFill="1" applyBorder="1" applyAlignment="1">
      <alignment horizontal="center"/>
    </xf>
    <xf numFmtId="164" fontId="0" fillId="0" borderId="6" xfId="0" applyBorder="1" applyAlignment="1">
      <alignment wrapText="1"/>
    </xf>
    <xf numFmtId="165" fontId="0" fillId="0" borderId="6" xfId="0" applyNumberFormat="1" applyBorder="1" applyAlignment="1">
      <alignment wrapText="1"/>
    </xf>
    <xf numFmtId="164" fontId="0" fillId="0" borderId="6" xfId="0" applyBorder="1" applyAlignment="1">
      <alignment/>
    </xf>
    <xf numFmtId="164" fontId="0" fillId="3" borderId="6" xfId="0" applyFill="1" applyBorder="1" applyAlignment="1">
      <alignment/>
    </xf>
    <xf numFmtId="166" fontId="0" fillId="4" borderId="6" xfId="0" applyNumberFormat="1" applyFill="1" applyBorder="1" applyAlignment="1">
      <alignment/>
    </xf>
    <xf numFmtId="164" fontId="0" fillId="0" borderId="6" xfId="0" applyFill="1" applyBorder="1" applyAlignment="1">
      <alignment horizontal="center"/>
    </xf>
    <xf numFmtId="164" fontId="0" fillId="5" borderId="6" xfId="0" applyFill="1" applyBorder="1" applyAlignment="1">
      <alignment horizontal="center"/>
    </xf>
    <xf numFmtId="167" fontId="0" fillId="6" borderId="6" xfId="0" applyNumberFormat="1" applyFill="1" applyBorder="1" applyAlignment="1">
      <alignment horizontal="center"/>
    </xf>
    <xf numFmtId="164" fontId="0" fillId="0" borderId="6" xfId="0" applyFill="1" applyBorder="1" applyAlignment="1">
      <alignment/>
    </xf>
    <xf numFmtId="164" fontId="0" fillId="7" borderId="6" xfId="0" applyFill="1" applyBorder="1" applyAlignment="1">
      <alignment/>
    </xf>
    <xf numFmtId="164" fontId="0" fillId="8" borderId="6" xfId="0" applyFill="1" applyBorder="1" applyAlignment="1">
      <alignment/>
    </xf>
    <xf numFmtId="164" fontId="0" fillId="8" borderId="7" xfId="0" applyFill="1" applyBorder="1" applyAlignment="1">
      <alignment/>
    </xf>
    <xf numFmtId="164" fontId="0" fillId="0" borderId="8" xfId="0" applyFont="1" applyBorder="1" applyAlignment="1">
      <alignment horizontal="center" vertical="center" wrapText="1"/>
    </xf>
    <xf numFmtId="168" fontId="0" fillId="3" borderId="6" xfId="0" applyNumberFormat="1" applyFill="1" applyBorder="1" applyAlignment="1">
      <alignment/>
    </xf>
    <xf numFmtId="164" fontId="0" fillId="0" borderId="6" xfId="0" applyBorder="1" applyAlignment="1">
      <alignment horizontal="center" vertical="center" wrapText="1"/>
    </xf>
    <xf numFmtId="164" fontId="0" fillId="0" borderId="6" xfId="0" applyBorder="1" applyAlignment="1">
      <alignment vertical="center" wrapText="1"/>
    </xf>
    <xf numFmtId="164" fontId="0" fillId="2" borderId="8" xfId="0" applyFont="1" applyFill="1" applyBorder="1" applyAlignment="1">
      <alignment horizontal="center"/>
    </xf>
    <xf numFmtId="165" fontId="0" fillId="0" borderId="8" xfId="0" applyNumberFormat="1" applyBorder="1" applyAlignment="1">
      <alignment wrapText="1"/>
    </xf>
    <xf numFmtId="164" fontId="0" fillId="0" borderId="8" xfId="0" applyBorder="1" applyAlignment="1">
      <alignment/>
    </xf>
    <xf numFmtId="168" fontId="0" fillId="3" borderId="8" xfId="0" applyNumberFormat="1" applyFill="1" applyBorder="1" applyAlignment="1">
      <alignment/>
    </xf>
    <xf numFmtId="166" fontId="0" fillId="4" borderId="8" xfId="0" applyNumberFormat="1" applyFill="1" applyBorder="1" applyAlignment="1">
      <alignment/>
    </xf>
    <xf numFmtId="164" fontId="0" fillId="0" borderId="8" xfId="0" applyBorder="1" applyAlignment="1">
      <alignment horizontal="center" vertical="center" wrapText="1"/>
    </xf>
    <xf numFmtId="164" fontId="0" fillId="5" borderId="8" xfId="0" applyFill="1" applyBorder="1" applyAlignment="1">
      <alignment horizontal="center"/>
    </xf>
    <xf numFmtId="167" fontId="0" fillId="6" borderId="8" xfId="0" applyNumberFormat="1" applyFill="1" applyBorder="1" applyAlignment="1">
      <alignment horizontal="center"/>
    </xf>
    <xf numFmtId="164" fontId="0" fillId="0" borderId="8" xfId="0" applyBorder="1" applyAlignment="1">
      <alignment vertical="center" wrapText="1"/>
    </xf>
    <xf numFmtId="164" fontId="0" fillId="7" borderId="8" xfId="0" applyFill="1" applyBorder="1" applyAlignment="1">
      <alignment/>
    </xf>
    <xf numFmtId="164" fontId="0" fillId="8" borderId="8" xfId="0" applyFill="1" applyBorder="1" applyAlignment="1">
      <alignment/>
    </xf>
    <xf numFmtId="164" fontId="0" fillId="8" borderId="9" xfId="0" applyFill="1" applyBorder="1" applyAlignment="1">
      <alignment/>
    </xf>
    <xf numFmtId="165" fontId="0" fillId="0" borderId="4" xfId="0" applyNumberFormat="1" applyBorder="1" applyAlignment="1">
      <alignment/>
    </xf>
    <xf numFmtId="165" fontId="0" fillId="0" borderId="6" xfId="0" applyNumberFormat="1" applyBorder="1" applyAlignment="1">
      <alignment/>
    </xf>
    <xf numFmtId="164" fontId="0" fillId="0" borderId="6" xfId="0" applyFill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center" vertical="center" wrapText="1"/>
    </xf>
    <xf numFmtId="165" fontId="0" fillId="0" borderId="6" xfId="0" applyNumberFormat="1" applyFill="1" applyBorder="1" applyAlignment="1">
      <alignment/>
    </xf>
    <xf numFmtId="167" fontId="0" fillId="0" borderId="6" xfId="0" applyNumberFormat="1" applyBorder="1" applyAlignment="1">
      <alignment/>
    </xf>
    <xf numFmtId="164" fontId="0" fillId="0" borderId="0" xfId="0" applyFill="1" applyBorder="1" applyAlignment="1">
      <alignment/>
    </xf>
    <xf numFmtId="164" fontId="0" fillId="0" borderId="8" xfId="0" applyFont="1" applyFill="1" applyBorder="1" applyAlignment="1">
      <alignment horizontal="center" vertical="center" wrapText="1"/>
    </xf>
    <xf numFmtId="165" fontId="0" fillId="0" borderId="8" xfId="0" applyNumberFormat="1" applyFill="1" applyBorder="1" applyAlignment="1">
      <alignment/>
    </xf>
    <xf numFmtId="164" fontId="0" fillId="0" borderId="8" xfId="0" applyFill="1" applyBorder="1" applyAlignment="1">
      <alignment/>
    </xf>
    <xf numFmtId="164" fontId="0" fillId="3" borderId="8" xfId="0" applyFill="1" applyBorder="1" applyAlignment="1">
      <alignment/>
    </xf>
    <xf numFmtId="164" fontId="0" fillId="0" borderId="8" xfId="0" applyFill="1" applyBorder="1" applyAlignment="1">
      <alignment horizontal="center" vertical="center" wrapText="1"/>
    </xf>
    <xf numFmtId="167" fontId="0" fillId="0" borderId="8" xfId="0" applyNumberFormat="1" applyBorder="1" applyAlignment="1">
      <alignment/>
    </xf>
    <xf numFmtId="164" fontId="0" fillId="0" borderId="4" xfId="0" applyFont="1" applyFill="1" applyBorder="1" applyAlignment="1">
      <alignment horizontal="center" wrapText="1"/>
    </xf>
    <xf numFmtId="165" fontId="0" fillId="0" borderId="4" xfId="0" applyNumberFormat="1" applyFill="1" applyBorder="1" applyAlignment="1">
      <alignment/>
    </xf>
    <xf numFmtId="164" fontId="0" fillId="0" borderId="4" xfId="0" applyFill="1" applyBorder="1" applyAlignment="1">
      <alignment/>
    </xf>
    <xf numFmtId="164" fontId="0" fillId="0" borderId="4" xfId="0" applyFill="1" applyBorder="1" applyAlignment="1">
      <alignment horizontal="center"/>
    </xf>
    <xf numFmtId="164" fontId="0" fillId="2" borderId="6" xfId="0" applyFont="1" applyFill="1" applyBorder="1" applyAlignment="1">
      <alignment horizontal="center" wrapText="1"/>
    </xf>
    <xf numFmtId="164" fontId="0" fillId="0" borderId="8" xfId="0" applyFont="1" applyBorder="1" applyAlignment="1">
      <alignment wrapText="1"/>
    </xf>
    <xf numFmtId="165" fontId="0" fillId="0" borderId="8" xfId="0" applyNumberFormat="1" applyBorder="1" applyAlignment="1">
      <alignment/>
    </xf>
    <xf numFmtId="164" fontId="0" fillId="0" borderId="8" xfId="0" applyBorder="1" applyAlignment="1">
      <alignment horizontal="center"/>
    </xf>
    <xf numFmtId="164" fontId="0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workbookViewId="0" topLeftCell="B1">
      <pane ySplit="1" topLeftCell="A50" activePane="bottomLeft" state="frozen"/>
      <selection pane="topLeft" activeCell="B1" sqref="B1"/>
      <selection pane="bottomLeft" activeCell="P64" sqref="P64"/>
    </sheetView>
  </sheetViews>
  <sheetFormatPr defaultColWidth="16.00390625" defaultRowHeight="12.75"/>
  <cols>
    <col min="1" max="2" width="16.28125" style="1" customWidth="1"/>
    <col min="3" max="3" width="18.28125" style="2" customWidth="1"/>
    <col min="4" max="4" width="0" style="3" hidden="1" customWidth="1"/>
    <col min="5" max="5" width="0" style="4" hidden="1" customWidth="1"/>
    <col min="6" max="6" width="0" style="1" hidden="1" customWidth="1"/>
    <col min="7" max="8" width="16.28125" style="1" customWidth="1"/>
    <col min="9" max="9" width="0" style="1" hidden="1" customWidth="1"/>
    <col min="10" max="10" width="0" style="2" hidden="1" customWidth="1"/>
    <col min="11" max="12" width="15.421875" style="2" customWidth="1"/>
    <col min="13" max="14" width="0" style="1" hidden="1" customWidth="1"/>
    <col min="15" max="16384" width="16.28125" style="1" customWidth="1"/>
  </cols>
  <sheetData>
    <row r="1" spans="1:17" ht="34.5">
      <c r="A1" s="5" t="s">
        <v>0</v>
      </c>
      <c r="B1" s="6" t="s">
        <v>1</v>
      </c>
      <c r="C1" s="7" t="s">
        <v>2</v>
      </c>
      <c r="D1" s="8" t="s">
        <v>3</v>
      </c>
      <c r="E1" s="9" t="s">
        <v>4</v>
      </c>
      <c r="F1" s="6" t="s">
        <v>5</v>
      </c>
      <c r="G1" s="10" t="s">
        <v>6</v>
      </c>
      <c r="H1" s="11" t="s">
        <v>7</v>
      </c>
      <c r="I1" s="8" t="s">
        <v>8</v>
      </c>
      <c r="J1" s="12" t="s">
        <v>9</v>
      </c>
      <c r="K1" s="13" t="s">
        <v>10</v>
      </c>
      <c r="L1" s="14" t="s">
        <v>11</v>
      </c>
      <c r="M1" s="8" t="s">
        <v>12</v>
      </c>
      <c r="N1" s="8" t="s">
        <v>13</v>
      </c>
      <c r="O1" s="15" t="s">
        <v>14</v>
      </c>
      <c r="P1" s="16" t="s">
        <v>15</v>
      </c>
      <c r="Q1" s="17" t="s">
        <v>16</v>
      </c>
    </row>
    <row r="2" spans="1:17" ht="12.75" customHeight="1">
      <c r="A2" s="18">
        <v>2</v>
      </c>
      <c r="B2" s="19" t="s">
        <v>17</v>
      </c>
      <c r="C2" s="20" t="s">
        <v>18</v>
      </c>
      <c r="D2" s="21" t="s">
        <v>19</v>
      </c>
      <c r="E2" s="22">
        <v>11000</v>
      </c>
      <c r="F2" s="23">
        <v>32000</v>
      </c>
      <c r="G2" s="24">
        <v>98000</v>
      </c>
      <c r="H2" s="25">
        <f>E2/3600/N2</f>
        <v>12.861005502375377</v>
      </c>
      <c r="I2" s="23"/>
      <c r="J2" s="26">
        <v>27.8</v>
      </c>
      <c r="K2" s="27">
        <f>273.15+J2</f>
        <v>300.95</v>
      </c>
      <c r="L2" s="28">
        <f>SQRT(N2*4/PI())</f>
        <v>0.55</v>
      </c>
      <c r="M2" s="23">
        <v>550</v>
      </c>
      <c r="N2" s="23">
        <f>PI()*(M2/1000)^2/4</f>
        <v>0.23758294442772815</v>
      </c>
      <c r="O2" s="29">
        <v>24</v>
      </c>
      <c r="P2" s="30">
        <v>188.4</v>
      </c>
      <c r="Q2" s="31">
        <v>180.8</v>
      </c>
    </row>
    <row r="3" spans="1:17" ht="12.75" customHeight="1">
      <c r="A3" s="18"/>
      <c r="B3" s="19"/>
      <c r="C3" s="32" t="s">
        <v>20</v>
      </c>
      <c r="D3" s="33"/>
      <c r="E3" s="34">
        <v>11000</v>
      </c>
      <c r="F3" s="35">
        <v>32000</v>
      </c>
      <c r="G3" s="36">
        <v>98000</v>
      </c>
      <c r="H3" s="37">
        <f aca="true" t="shared" si="0" ref="H3:H66">E3/3600/N3</f>
        <v>12.861005502375377</v>
      </c>
      <c r="I3" s="35"/>
      <c r="J3" s="38">
        <v>27.8</v>
      </c>
      <c r="K3" s="39">
        <f aca="true" t="shared" si="1" ref="K3:K66">273.15+J3</f>
        <v>300.95</v>
      </c>
      <c r="L3" s="40">
        <f aca="true" t="shared" si="2" ref="L3:L66">SQRT(N3*4/PI())</f>
        <v>0.55</v>
      </c>
      <c r="M3" s="41">
        <v>550</v>
      </c>
      <c r="N3" s="35">
        <f>PI()*(M3/1000)^2/4</f>
        <v>0.23758294442772815</v>
      </c>
      <c r="O3" s="42">
        <v>24</v>
      </c>
      <c r="P3" s="43">
        <v>181.8</v>
      </c>
      <c r="Q3" s="44">
        <v>174.1</v>
      </c>
    </row>
    <row r="4" spans="1:17" ht="12.75" customHeight="1">
      <c r="A4" s="18"/>
      <c r="B4" s="19"/>
      <c r="C4" s="32">
        <v>19</v>
      </c>
      <c r="D4" s="33" t="s">
        <v>21</v>
      </c>
      <c r="E4" s="34">
        <v>6000</v>
      </c>
      <c r="F4" s="35">
        <v>23000</v>
      </c>
      <c r="G4" s="36">
        <v>38000</v>
      </c>
      <c r="H4" s="37">
        <f t="shared" si="0"/>
        <v>5.894627521922049</v>
      </c>
      <c r="I4" s="35"/>
      <c r="J4" s="38">
        <v>35.3</v>
      </c>
      <c r="K4" s="39">
        <f t="shared" si="1"/>
        <v>308.45</v>
      </c>
      <c r="L4" s="40">
        <f t="shared" si="2"/>
        <v>0.6</v>
      </c>
      <c r="M4" s="41">
        <v>600</v>
      </c>
      <c r="N4" s="35">
        <f>PI()*(M4/1000)^2/4</f>
        <v>0.2827433388230814</v>
      </c>
      <c r="O4" s="42">
        <v>24</v>
      </c>
      <c r="P4" s="43">
        <v>204.2</v>
      </c>
      <c r="Q4" s="44">
        <v>161.3</v>
      </c>
    </row>
    <row r="5" spans="1:17" ht="12.75" customHeight="1">
      <c r="A5" s="18"/>
      <c r="B5" s="19"/>
      <c r="C5" s="32" t="s">
        <v>22</v>
      </c>
      <c r="D5" s="33" t="s">
        <v>23</v>
      </c>
      <c r="E5" s="34">
        <v>20000</v>
      </c>
      <c r="F5" s="35">
        <v>1600</v>
      </c>
      <c r="G5" s="36">
        <v>8800</v>
      </c>
      <c r="H5" s="37">
        <f t="shared" si="0"/>
        <v>13.149243918474687</v>
      </c>
      <c r="I5" s="35"/>
      <c r="J5" s="38">
        <v>32.8</v>
      </c>
      <c r="K5" s="39">
        <f t="shared" si="1"/>
        <v>305.95</v>
      </c>
      <c r="L5" s="40">
        <f t="shared" si="2"/>
        <v>0.7334464586120832</v>
      </c>
      <c r="M5" s="35" t="s">
        <v>24</v>
      </c>
      <c r="N5" s="35">
        <v>0.4225</v>
      </c>
      <c r="O5" s="42">
        <v>24</v>
      </c>
      <c r="P5" s="43">
        <v>171.1</v>
      </c>
      <c r="Q5" s="44">
        <v>154.9</v>
      </c>
    </row>
    <row r="6" spans="1:17" ht="12.75" customHeight="1">
      <c r="A6" s="18"/>
      <c r="B6" s="19"/>
      <c r="C6" s="32">
        <v>173</v>
      </c>
      <c r="D6" s="33" t="s">
        <v>25</v>
      </c>
      <c r="E6" s="34">
        <v>30000</v>
      </c>
      <c r="F6" s="35">
        <v>1300</v>
      </c>
      <c r="G6" s="36">
        <v>10000</v>
      </c>
      <c r="H6" s="37">
        <f t="shared" si="0"/>
        <v>6.858710562414267</v>
      </c>
      <c r="I6" s="35"/>
      <c r="J6" s="38">
        <v>30.2</v>
      </c>
      <c r="K6" s="39">
        <f t="shared" si="1"/>
        <v>303.34999999999997</v>
      </c>
      <c r="L6" s="40">
        <f t="shared" si="2"/>
        <v>1.2437789380968078</v>
      </c>
      <c r="M6" s="35" t="s">
        <v>26</v>
      </c>
      <c r="N6" s="35">
        <v>1.215</v>
      </c>
      <c r="O6" s="42">
        <v>24</v>
      </c>
      <c r="P6" s="43">
        <v>151.4</v>
      </c>
      <c r="Q6" s="44">
        <v>163.8</v>
      </c>
    </row>
    <row r="7" spans="1:17" ht="12.75" customHeight="1">
      <c r="A7" s="18"/>
      <c r="B7" s="19"/>
      <c r="C7" s="32">
        <v>179</v>
      </c>
      <c r="D7" s="33" t="s">
        <v>27</v>
      </c>
      <c r="E7" s="34">
        <v>15000</v>
      </c>
      <c r="F7" s="35">
        <v>3200</v>
      </c>
      <c r="G7" s="36">
        <v>13000</v>
      </c>
      <c r="H7" s="37">
        <f t="shared" si="0"/>
        <v>6.510416666666667</v>
      </c>
      <c r="I7" s="35"/>
      <c r="J7" s="38">
        <v>33</v>
      </c>
      <c r="K7" s="39">
        <f t="shared" si="1"/>
        <v>306.15</v>
      </c>
      <c r="L7" s="40">
        <f t="shared" si="2"/>
        <v>0.9027033336764101</v>
      </c>
      <c r="M7" s="35" t="s">
        <v>28</v>
      </c>
      <c r="N7" s="35">
        <v>0.64</v>
      </c>
      <c r="O7" s="42">
        <v>24</v>
      </c>
      <c r="P7" s="43">
        <v>154.1</v>
      </c>
      <c r="Q7" s="44">
        <v>171.8</v>
      </c>
    </row>
    <row r="8" spans="1:17" ht="12.75" customHeight="1">
      <c r="A8" s="18"/>
      <c r="B8" s="19"/>
      <c r="C8" s="32">
        <v>5</v>
      </c>
      <c r="D8" s="33" t="s">
        <v>29</v>
      </c>
      <c r="E8" s="34">
        <v>7500</v>
      </c>
      <c r="F8" s="35">
        <v>27000</v>
      </c>
      <c r="G8" s="36">
        <v>56000</v>
      </c>
      <c r="H8" s="37">
        <f t="shared" si="0"/>
        <v>16.578639905405765</v>
      </c>
      <c r="I8" s="35"/>
      <c r="J8" s="38">
        <v>28.3</v>
      </c>
      <c r="K8" s="39">
        <f t="shared" si="1"/>
        <v>301.45</v>
      </c>
      <c r="L8" s="40">
        <f t="shared" si="2"/>
        <v>0.4</v>
      </c>
      <c r="M8" s="41">
        <v>400</v>
      </c>
      <c r="N8" s="35">
        <f>PI()*(M8/1000)^2/4</f>
        <v>0.12566370614359174</v>
      </c>
      <c r="O8" s="42">
        <v>24</v>
      </c>
      <c r="P8" s="43">
        <v>184.2</v>
      </c>
      <c r="Q8" s="44">
        <v>173.4</v>
      </c>
    </row>
    <row r="9" spans="1:17" ht="12.75" customHeight="1">
      <c r="A9" s="18"/>
      <c r="B9" s="19"/>
      <c r="C9" s="32" t="s">
        <v>30</v>
      </c>
      <c r="D9" s="45" t="s">
        <v>31</v>
      </c>
      <c r="E9" s="34">
        <v>412</v>
      </c>
      <c r="F9" s="35">
        <v>85000</v>
      </c>
      <c r="G9" s="46">
        <v>9728.505000000001</v>
      </c>
      <c r="H9" s="37">
        <f t="shared" si="0"/>
        <v>1.6191913475444883</v>
      </c>
      <c r="I9" s="45">
        <v>1.62</v>
      </c>
      <c r="J9" s="47">
        <v>38.1</v>
      </c>
      <c r="K9" s="39">
        <f t="shared" si="1"/>
        <v>311.25</v>
      </c>
      <c r="L9" s="40">
        <f t="shared" si="2"/>
        <v>0.2999876181142837</v>
      </c>
      <c r="M9" s="45">
        <v>300</v>
      </c>
      <c r="N9" s="48">
        <v>0.07068</v>
      </c>
      <c r="O9" s="42">
        <v>24</v>
      </c>
      <c r="P9" s="43">
        <v>198.7</v>
      </c>
      <c r="Q9" s="44">
        <v>187.4</v>
      </c>
    </row>
    <row r="10" spans="1:17" ht="12.75" customHeight="1">
      <c r="A10" s="18"/>
      <c r="B10" s="19"/>
      <c r="C10" s="32" t="s">
        <v>32</v>
      </c>
      <c r="D10" s="45"/>
      <c r="E10" s="34">
        <v>412</v>
      </c>
      <c r="F10" s="35">
        <v>85000</v>
      </c>
      <c r="G10" s="46">
        <v>9728.505000000001</v>
      </c>
      <c r="H10" s="37">
        <f t="shared" si="0"/>
        <v>1.6191913475444883</v>
      </c>
      <c r="I10" s="45"/>
      <c r="J10" s="47">
        <v>38.1</v>
      </c>
      <c r="K10" s="39">
        <f t="shared" si="1"/>
        <v>311.25</v>
      </c>
      <c r="L10" s="40">
        <f t="shared" si="2"/>
        <v>0.2999876181142837</v>
      </c>
      <c r="M10" s="45"/>
      <c r="N10" s="48">
        <v>0.07068</v>
      </c>
      <c r="O10" s="42">
        <v>24</v>
      </c>
      <c r="P10" s="43">
        <v>196.9</v>
      </c>
      <c r="Q10" s="44">
        <v>182.1</v>
      </c>
    </row>
    <row r="11" spans="1:17" ht="12.75" customHeight="1">
      <c r="A11" s="18"/>
      <c r="B11" s="19"/>
      <c r="C11" s="32" t="s">
        <v>33</v>
      </c>
      <c r="D11" s="45"/>
      <c r="E11" s="34">
        <v>412</v>
      </c>
      <c r="F11" s="35">
        <v>85000</v>
      </c>
      <c r="G11" s="46">
        <v>9728.505000000001</v>
      </c>
      <c r="H11" s="37">
        <f t="shared" si="0"/>
        <v>1.6191913475444883</v>
      </c>
      <c r="I11" s="45"/>
      <c r="J11" s="47">
        <v>38.1</v>
      </c>
      <c r="K11" s="39">
        <f t="shared" si="1"/>
        <v>311.25</v>
      </c>
      <c r="L11" s="40">
        <f t="shared" si="2"/>
        <v>0.2999876181142837</v>
      </c>
      <c r="M11" s="45"/>
      <c r="N11" s="48">
        <v>0.07068</v>
      </c>
      <c r="O11" s="42">
        <v>24</v>
      </c>
      <c r="P11" s="43">
        <v>193.3</v>
      </c>
      <c r="Q11" s="44">
        <v>189.2</v>
      </c>
    </row>
    <row r="12" spans="1:17" ht="12.75" customHeight="1">
      <c r="A12" s="18"/>
      <c r="B12" s="19"/>
      <c r="C12" s="32" t="s">
        <v>34</v>
      </c>
      <c r="D12" s="45"/>
      <c r="E12" s="34">
        <v>412</v>
      </c>
      <c r="F12" s="35">
        <v>85000</v>
      </c>
      <c r="G12" s="46">
        <v>9728.505000000001</v>
      </c>
      <c r="H12" s="37">
        <f t="shared" si="0"/>
        <v>1.6191913475444883</v>
      </c>
      <c r="I12" s="45"/>
      <c r="J12" s="47">
        <v>38.1</v>
      </c>
      <c r="K12" s="39">
        <f t="shared" si="1"/>
        <v>311.25</v>
      </c>
      <c r="L12" s="40">
        <f t="shared" si="2"/>
        <v>0.2999876181142837</v>
      </c>
      <c r="M12" s="45"/>
      <c r="N12" s="48">
        <v>0.07068</v>
      </c>
      <c r="O12" s="42">
        <v>24</v>
      </c>
      <c r="P12" s="43">
        <v>191.6</v>
      </c>
      <c r="Q12" s="44">
        <v>183.7</v>
      </c>
    </row>
    <row r="13" spans="1:17" ht="12.75" customHeight="1">
      <c r="A13" s="18"/>
      <c r="B13" s="19"/>
      <c r="C13" s="32" t="s">
        <v>35</v>
      </c>
      <c r="D13" s="45"/>
      <c r="E13" s="34">
        <v>412</v>
      </c>
      <c r="F13" s="35">
        <v>85000</v>
      </c>
      <c r="G13" s="46">
        <v>9728.505000000001</v>
      </c>
      <c r="H13" s="37">
        <f t="shared" si="0"/>
        <v>1.6191913475444883</v>
      </c>
      <c r="I13" s="45"/>
      <c r="J13" s="47">
        <v>38.1</v>
      </c>
      <c r="K13" s="39">
        <f t="shared" si="1"/>
        <v>311.25</v>
      </c>
      <c r="L13" s="40">
        <f t="shared" si="2"/>
        <v>0.2999876181142837</v>
      </c>
      <c r="M13" s="45"/>
      <c r="N13" s="48">
        <v>0.07068</v>
      </c>
      <c r="O13" s="42">
        <v>24</v>
      </c>
      <c r="P13" s="43">
        <v>187.9</v>
      </c>
      <c r="Q13" s="44">
        <v>191</v>
      </c>
    </row>
    <row r="14" spans="1:17" ht="12.75" customHeight="1">
      <c r="A14" s="18"/>
      <c r="B14" s="19"/>
      <c r="C14" s="32" t="s">
        <v>36</v>
      </c>
      <c r="D14" s="45"/>
      <c r="E14" s="34">
        <v>412</v>
      </c>
      <c r="F14" s="35">
        <v>85000</v>
      </c>
      <c r="G14" s="46">
        <v>9728.505000000001</v>
      </c>
      <c r="H14" s="37">
        <f t="shared" si="0"/>
        <v>1.6191913475444883</v>
      </c>
      <c r="I14" s="45"/>
      <c r="J14" s="47">
        <v>38.1</v>
      </c>
      <c r="K14" s="39">
        <f t="shared" si="1"/>
        <v>311.25</v>
      </c>
      <c r="L14" s="40">
        <f t="shared" si="2"/>
        <v>0.2999876181142837</v>
      </c>
      <c r="M14" s="45"/>
      <c r="N14" s="48">
        <v>0.07068</v>
      </c>
      <c r="O14" s="42">
        <v>24</v>
      </c>
      <c r="P14" s="43">
        <v>186.3</v>
      </c>
      <c r="Q14" s="44">
        <v>185.6</v>
      </c>
    </row>
    <row r="15" spans="1:17" ht="12.75" customHeight="1">
      <c r="A15" s="18"/>
      <c r="B15" s="19"/>
      <c r="C15" s="32" t="s">
        <v>37</v>
      </c>
      <c r="D15" s="45"/>
      <c r="E15" s="34">
        <v>412</v>
      </c>
      <c r="F15" s="35">
        <v>85000</v>
      </c>
      <c r="G15" s="46">
        <v>9728.505000000001</v>
      </c>
      <c r="H15" s="37">
        <f t="shared" si="0"/>
        <v>1.6191913475444883</v>
      </c>
      <c r="I15" s="45"/>
      <c r="J15" s="47">
        <v>38.1</v>
      </c>
      <c r="K15" s="39">
        <f t="shared" si="1"/>
        <v>311.25</v>
      </c>
      <c r="L15" s="40">
        <f t="shared" si="2"/>
        <v>0.2999876181142837</v>
      </c>
      <c r="M15" s="45"/>
      <c r="N15" s="48">
        <v>0.07068</v>
      </c>
      <c r="O15" s="42">
        <v>24</v>
      </c>
      <c r="P15" s="43">
        <v>182.5</v>
      </c>
      <c r="Q15" s="44">
        <v>192.5</v>
      </c>
    </row>
    <row r="16" spans="1:17" ht="12.75" customHeight="1">
      <c r="A16" s="18"/>
      <c r="B16" s="19"/>
      <c r="C16" s="32" t="s">
        <v>38</v>
      </c>
      <c r="D16" s="45"/>
      <c r="E16" s="34">
        <v>412</v>
      </c>
      <c r="F16" s="35">
        <v>85000</v>
      </c>
      <c r="G16" s="46">
        <v>9728.505000000001</v>
      </c>
      <c r="H16" s="37">
        <f t="shared" si="0"/>
        <v>1.6191913475444883</v>
      </c>
      <c r="I16" s="45"/>
      <c r="J16" s="47">
        <v>38.1</v>
      </c>
      <c r="K16" s="39">
        <f t="shared" si="1"/>
        <v>311.25</v>
      </c>
      <c r="L16" s="40">
        <f t="shared" si="2"/>
        <v>0.2999876181142837</v>
      </c>
      <c r="M16" s="45"/>
      <c r="N16" s="48">
        <v>0.07068</v>
      </c>
      <c r="O16" s="42">
        <v>24</v>
      </c>
      <c r="P16" s="43">
        <v>180.8</v>
      </c>
      <c r="Q16" s="44">
        <v>186.7</v>
      </c>
    </row>
    <row r="17" spans="1:17" ht="12.75" customHeight="1">
      <c r="A17" s="18"/>
      <c r="B17" s="19"/>
      <c r="C17" s="32" t="s">
        <v>39</v>
      </c>
      <c r="D17" s="45"/>
      <c r="E17" s="34">
        <v>412</v>
      </c>
      <c r="F17" s="35">
        <v>85000</v>
      </c>
      <c r="G17" s="46">
        <v>9728.505000000001</v>
      </c>
      <c r="H17" s="37">
        <f t="shared" si="0"/>
        <v>1.6191913475444883</v>
      </c>
      <c r="I17" s="45"/>
      <c r="J17" s="47">
        <v>38.1</v>
      </c>
      <c r="K17" s="39">
        <f t="shared" si="1"/>
        <v>311.25</v>
      </c>
      <c r="L17" s="40">
        <f t="shared" si="2"/>
        <v>0.2999876181142837</v>
      </c>
      <c r="M17" s="45"/>
      <c r="N17" s="48">
        <v>0.07068</v>
      </c>
      <c r="O17" s="42">
        <v>24</v>
      </c>
      <c r="P17" s="43">
        <v>177.4</v>
      </c>
      <c r="Q17" s="44">
        <v>194</v>
      </c>
    </row>
    <row r="18" spans="1:17" ht="12.75" customHeight="1">
      <c r="A18" s="18"/>
      <c r="B18" s="19"/>
      <c r="C18" s="32" t="s">
        <v>40</v>
      </c>
      <c r="D18" s="45"/>
      <c r="E18" s="34">
        <v>412</v>
      </c>
      <c r="F18" s="35">
        <v>85000</v>
      </c>
      <c r="G18" s="46">
        <v>9728.505000000001</v>
      </c>
      <c r="H18" s="37">
        <f t="shared" si="0"/>
        <v>1.6191913475444883</v>
      </c>
      <c r="I18" s="45"/>
      <c r="J18" s="47">
        <v>38.1</v>
      </c>
      <c r="K18" s="39">
        <f t="shared" si="1"/>
        <v>311.25</v>
      </c>
      <c r="L18" s="40">
        <f t="shared" si="2"/>
        <v>0.2999876181142837</v>
      </c>
      <c r="M18" s="45"/>
      <c r="N18" s="48">
        <v>0.07068</v>
      </c>
      <c r="O18" s="42">
        <v>24</v>
      </c>
      <c r="P18" s="43">
        <v>175.6</v>
      </c>
      <c r="Q18" s="44">
        <v>188.6</v>
      </c>
    </row>
    <row r="19" spans="1:17" ht="12.75" customHeight="1">
      <c r="A19" s="18"/>
      <c r="B19" s="19"/>
      <c r="C19" s="32" t="s">
        <v>41</v>
      </c>
      <c r="D19" s="45"/>
      <c r="E19" s="34">
        <v>412</v>
      </c>
      <c r="F19" s="35">
        <v>85000</v>
      </c>
      <c r="G19" s="46">
        <v>9728.505000000001</v>
      </c>
      <c r="H19" s="37">
        <f t="shared" si="0"/>
        <v>1.6191913475444883</v>
      </c>
      <c r="I19" s="45"/>
      <c r="J19" s="47">
        <v>38.1</v>
      </c>
      <c r="K19" s="39">
        <f t="shared" si="1"/>
        <v>311.25</v>
      </c>
      <c r="L19" s="40">
        <f t="shared" si="2"/>
        <v>0.2999876181142837</v>
      </c>
      <c r="M19" s="45"/>
      <c r="N19" s="48">
        <v>0.07068</v>
      </c>
      <c r="O19" s="42">
        <v>24</v>
      </c>
      <c r="P19" s="43">
        <v>171.7</v>
      </c>
      <c r="Q19" s="44">
        <v>195.8</v>
      </c>
    </row>
    <row r="20" spans="1:17" ht="12.75" customHeight="1">
      <c r="A20" s="18"/>
      <c r="B20" s="19"/>
      <c r="C20" s="49" t="s">
        <v>42</v>
      </c>
      <c r="D20" s="45"/>
      <c r="E20" s="50">
        <v>412</v>
      </c>
      <c r="F20" s="51">
        <v>85000</v>
      </c>
      <c r="G20" s="52">
        <v>9728.505000000001</v>
      </c>
      <c r="H20" s="53">
        <f t="shared" si="0"/>
        <v>1.6191913475444883</v>
      </c>
      <c r="I20" s="45"/>
      <c r="J20" s="54">
        <v>38.1</v>
      </c>
      <c r="K20" s="55">
        <f t="shared" si="1"/>
        <v>311.25</v>
      </c>
      <c r="L20" s="56">
        <f t="shared" si="2"/>
        <v>0.2999876181142837</v>
      </c>
      <c r="M20" s="45"/>
      <c r="N20" s="57">
        <v>0.07068</v>
      </c>
      <c r="O20" s="58">
        <v>24</v>
      </c>
      <c r="P20" s="59">
        <v>170.3</v>
      </c>
      <c r="Q20" s="60">
        <v>190.4</v>
      </c>
    </row>
    <row r="21" spans="1:17" ht="12.75" customHeight="1">
      <c r="A21" s="18">
        <v>3</v>
      </c>
      <c r="B21" s="19" t="s">
        <v>43</v>
      </c>
      <c r="C21" s="20">
        <v>25</v>
      </c>
      <c r="D21" s="21" t="s">
        <v>44</v>
      </c>
      <c r="E21" s="61">
        <v>12000</v>
      </c>
      <c r="F21" s="23">
        <v>1200000</v>
      </c>
      <c r="G21" s="24">
        <v>4000000</v>
      </c>
      <c r="H21" s="25">
        <f t="shared" si="0"/>
        <v>26.52582384864922</v>
      </c>
      <c r="I21" s="23"/>
      <c r="J21" s="26">
        <v>44.5</v>
      </c>
      <c r="K21" s="27">
        <f t="shared" si="1"/>
        <v>317.65</v>
      </c>
      <c r="L21" s="28">
        <f t="shared" si="2"/>
        <v>0.4</v>
      </c>
      <c r="M21" s="23">
        <v>400</v>
      </c>
      <c r="N21" s="23">
        <f aca="true" t="shared" si="3" ref="N21:N32">PI()*(M21/1000)^2/4</f>
        <v>0.12566370614359174</v>
      </c>
      <c r="O21" s="29">
        <v>24</v>
      </c>
      <c r="P21" s="30">
        <v>53</v>
      </c>
      <c r="Q21" s="31">
        <v>246.8</v>
      </c>
    </row>
    <row r="22" spans="1:17" ht="12">
      <c r="A22" s="18"/>
      <c r="B22" s="19"/>
      <c r="C22" s="32">
        <v>28</v>
      </c>
      <c r="D22" s="33" t="s">
        <v>45</v>
      </c>
      <c r="E22" s="62">
        <v>33000</v>
      </c>
      <c r="F22" s="35">
        <v>220000</v>
      </c>
      <c r="G22" s="36">
        <v>2000000</v>
      </c>
      <c r="H22" s="37">
        <f t="shared" si="0"/>
        <v>5.187272219291404</v>
      </c>
      <c r="I22" s="35"/>
      <c r="J22" s="63">
        <v>104.6</v>
      </c>
      <c r="K22" s="39">
        <f t="shared" si="1"/>
        <v>377.75</v>
      </c>
      <c r="L22" s="40">
        <f t="shared" si="2"/>
        <v>1.5</v>
      </c>
      <c r="M22" s="41">
        <v>1500</v>
      </c>
      <c r="N22" s="35">
        <f t="shared" si="3"/>
        <v>1.7671458676442586</v>
      </c>
      <c r="O22" s="42">
        <v>24</v>
      </c>
      <c r="P22" s="43">
        <v>131.2</v>
      </c>
      <c r="Q22" s="44">
        <v>255.2</v>
      </c>
    </row>
    <row r="23" spans="1:17" ht="12">
      <c r="A23" s="18"/>
      <c r="B23" s="19"/>
      <c r="C23" s="32">
        <v>29</v>
      </c>
      <c r="D23" s="33" t="s">
        <v>46</v>
      </c>
      <c r="E23" s="62">
        <v>17600</v>
      </c>
      <c r="F23" s="35">
        <v>17000</v>
      </c>
      <c r="G23" s="36">
        <v>82000</v>
      </c>
      <c r="H23" s="37">
        <f t="shared" si="0"/>
        <v>7.684847732283561</v>
      </c>
      <c r="I23" s="35"/>
      <c r="J23" s="63">
        <v>83.1</v>
      </c>
      <c r="K23" s="39">
        <f t="shared" si="1"/>
        <v>356.25</v>
      </c>
      <c r="L23" s="40">
        <f t="shared" si="2"/>
        <v>0.9</v>
      </c>
      <c r="M23" s="41">
        <v>900</v>
      </c>
      <c r="N23" s="35">
        <f t="shared" si="3"/>
        <v>0.6361725123519332</v>
      </c>
      <c r="O23" s="42">
        <v>24</v>
      </c>
      <c r="P23" s="43">
        <v>89.1</v>
      </c>
      <c r="Q23" s="44">
        <v>209.7</v>
      </c>
    </row>
    <row r="24" spans="1:17" ht="12">
      <c r="A24" s="18"/>
      <c r="B24" s="19"/>
      <c r="C24" s="32" t="s">
        <v>47</v>
      </c>
      <c r="D24" s="64" t="s">
        <v>48</v>
      </c>
      <c r="E24" s="62">
        <v>2000</v>
      </c>
      <c r="F24" s="35">
        <v>12000</v>
      </c>
      <c r="G24" s="36">
        <v>6700</v>
      </c>
      <c r="H24" s="37">
        <f t="shared" si="0"/>
        <v>0.7073553026306459</v>
      </c>
      <c r="I24" s="35"/>
      <c r="J24" s="63">
        <v>27.7</v>
      </c>
      <c r="K24" s="39">
        <f t="shared" si="1"/>
        <v>300.84999999999997</v>
      </c>
      <c r="L24" s="40">
        <f t="shared" si="2"/>
        <v>1</v>
      </c>
      <c r="M24" s="41">
        <v>1000</v>
      </c>
      <c r="N24" s="35">
        <f t="shared" si="3"/>
        <v>0.7853981633974483</v>
      </c>
      <c r="O24" s="42">
        <v>24</v>
      </c>
      <c r="P24" s="43">
        <v>134.3</v>
      </c>
      <c r="Q24" s="44">
        <v>202.4</v>
      </c>
    </row>
    <row r="25" spans="1:17" ht="12">
      <c r="A25" s="18"/>
      <c r="B25" s="19"/>
      <c r="C25" s="32" t="s">
        <v>49</v>
      </c>
      <c r="D25" s="64"/>
      <c r="E25" s="62">
        <v>2000</v>
      </c>
      <c r="F25" s="35">
        <v>12000</v>
      </c>
      <c r="G25" s="36">
        <v>6700</v>
      </c>
      <c r="H25" s="37">
        <f t="shared" si="0"/>
        <v>0.7073553026306459</v>
      </c>
      <c r="I25" s="35"/>
      <c r="J25" s="63">
        <v>27.7</v>
      </c>
      <c r="K25" s="39">
        <f t="shared" si="1"/>
        <v>300.84999999999997</v>
      </c>
      <c r="L25" s="40">
        <f t="shared" si="2"/>
        <v>1</v>
      </c>
      <c r="M25" s="41">
        <v>1000</v>
      </c>
      <c r="N25" s="35">
        <f t="shared" si="3"/>
        <v>0.7853981633974483</v>
      </c>
      <c r="O25" s="42">
        <v>24</v>
      </c>
      <c r="P25" s="43">
        <v>132</v>
      </c>
      <c r="Q25" s="44">
        <v>195.1</v>
      </c>
    </row>
    <row r="26" spans="1:17" ht="12">
      <c r="A26" s="18"/>
      <c r="B26" s="19"/>
      <c r="C26" s="32" t="s">
        <v>50</v>
      </c>
      <c r="D26" s="64"/>
      <c r="E26" s="62">
        <v>2000</v>
      </c>
      <c r="F26" s="35">
        <v>12000</v>
      </c>
      <c r="G26" s="36">
        <v>6700</v>
      </c>
      <c r="H26" s="37">
        <f t="shared" si="0"/>
        <v>0.7073553026306459</v>
      </c>
      <c r="I26" s="35"/>
      <c r="J26" s="63">
        <v>27.7</v>
      </c>
      <c r="K26" s="39">
        <f t="shared" si="1"/>
        <v>300.84999999999997</v>
      </c>
      <c r="L26" s="40">
        <f t="shared" si="2"/>
        <v>1</v>
      </c>
      <c r="M26" s="41">
        <v>1000</v>
      </c>
      <c r="N26" s="35">
        <f t="shared" si="3"/>
        <v>0.7853981633974483</v>
      </c>
      <c r="O26" s="42">
        <v>24</v>
      </c>
      <c r="P26" s="43">
        <v>127.9</v>
      </c>
      <c r="Q26" s="44">
        <v>204.3</v>
      </c>
    </row>
    <row r="27" spans="1:17" ht="12">
      <c r="A27" s="18"/>
      <c r="B27" s="19"/>
      <c r="C27" s="32" t="s">
        <v>51</v>
      </c>
      <c r="D27" s="64"/>
      <c r="E27" s="62">
        <v>2000</v>
      </c>
      <c r="F27" s="35">
        <v>12000</v>
      </c>
      <c r="G27" s="36">
        <v>6700</v>
      </c>
      <c r="H27" s="37">
        <f t="shared" si="0"/>
        <v>0.7073553026306459</v>
      </c>
      <c r="I27" s="35"/>
      <c r="J27" s="63">
        <v>27.7</v>
      </c>
      <c r="K27" s="39">
        <f t="shared" si="1"/>
        <v>300.84999999999997</v>
      </c>
      <c r="L27" s="40">
        <f t="shared" si="2"/>
        <v>1</v>
      </c>
      <c r="M27" s="41">
        <v>1000</v>
      </c>
      <c r="N27" s="35">
        <f t="shared" si="3"/>
        <v>0.7853981633974483</v>
      </c>
      <c r="O27" s="42">
        <v>24</v>
      </c>
      <c r="P27" s="43">
        <v>125.7</v>
      </c>
      <c r="Q27" s="44">
        <v>197</v>
      </c>
    </row>
    <row r="28" spans="1:17" ht="23.25">
      <c r="A28" s="18"/>
      <c r="B28" s="19"/>
      <c r="C28" s="32">
        <v>46</v>
      </c>
      <c r="D28" s="33" t="s">
        <v>52</v>
      </c>
      <c r="E28" s="62">
        <v>12500</v>
      </c>
      <c r="F28" s="35">
        <v>3000</v>
      </c>
      <c r="G28" s="36">
        <v>10000</v>
      </c>
      <c r="H28" s="37">
        <f t="shared" si="0"/>
        <v>16.060232295199917</v>
      </c>
      <c r="I28" s="35"/>
      <c r="J28" s="63">
        <v>30.1</v>
      </c>
      <c r="K28" s="39">
        <f t="shared" si="1"/>
        <v>303.25</v>
      </c>
      <c r="L28" s="40">
        <f t="shared" si="2"/>
        <v>0.5246659790492825</v>
      </c>
      <c r="M28" s="35" t="s">
        <v>53</v>
      </c>
      <c r="N28" s="35">
        <v>0.2162</v>
      </c>
      <c r="O28" s="42">
        <v>24</v>
      </c>
      <c r="P28" s="43">
        <v>132.3</v>
      </c>
      <c r="Q28" s="44">
        <v>185.2</v>
      </c>
    </row>
    <row r="29" spans="1:17" ht="12">
      <c r="A29" s="18"/>
      <c r="B29" s="19"/>
      <c r="C29" s="32">
        <v>84</v>
      </c>
      <c r="D29" s="33" t="s">
        <v>54</v>
      </c>
      <c r="E29" s="62">
        <v>22700</v>
      </c>
      <c r="F29" s="35">
        <v>40000</v>
      </c>
      <c r="G29" s="36">
        <v>250000</v>
      </c>
      <c r="H29" s="37">
        <f t="shared" si="0"/>
        <v>12.54450419509036</v>
      </c>
      <c r="I29" s="35"/>
      <c r="J29" s="63">
        <v>104.5</v>
      </c>
      <c r="K29" s="39">
        <f t="shared" si="1"/>
        <v>377.65</v>
      </c>
      <c r="L29" s="40">
        <f t="shared" si="2"/>
        <v>0.8</v>
      </c>
      <c r="M29" s="41">
        <v>800</v>
      </c>
      <c r="N29" s="35">
        <f t="shared" si="3"/>
        <v>0.5026548245743669</v>
      </c>
      <c r="O29" s="42">
        <v>24</v>
      </c>
      <c r="P29" s="43">
        <v>101.7</v>
      </c>
      <c r="Q29" s="44">
        <v>204.7</v>
      </c>
    </row>
    <row r="30" spans="1:17" ht="12">
      <c r="A30" s="18"/>
      <c r="B30" s="19"/>
      <c r="C30" s="32">
        <v>87</v>
      </c>
      <c r="D30" s="33" t="s">
        <v>55</v>
      </c>
      <c r="E30" s="62">
        <v>35000</v>
      </c>
      <c r="F30" s="35">
        <v>180000</v>
      </c>
      <c r="G30" s="36">
        <v>1700000</v>
      </c>
      <c r="H30" s="37">
        <f t="shared" si="0"/>
        <v>10.230345285980414</v>
      </c>
      <c r="I30" s="35"/>
      <c r="J30" s="63">
        <v>88.8</v>
      </c>
      <c r="K30" s="39">
        <f t="shared" si="1"/>
        <v>361.95</v>
      </c>
      <c r="L30" s="40">
        <f t="shared" si="2"/>
        <v>1.1</v>
      </c>
      <c r="M30" s="41">
        <v>1100</v>
      </c>
      <c r="N30" s="35">
        <f t="shared" si="3"/>
        <v>0.9503317777109126</v>
      </c>
      <c r="O30" s="42">
        <v>24</v>
      </c>
      <c r="P30" s="43">
        <v>106.5</v>
      </c>
      <c r="Q30" s="44">
        <v>189.7</v>
      </c>
    </row>
    <row r="31" spans="1:17" ht="12">
      <c r="A31" s="18"/>
      <c r="B31" s="19"/>
      <c r="C31" s="32">
        <v>94</v>
      </c>
      <c r="D31" s="33" t="s">
        <v>56</v>
      </c>
      <c r="E31" s="62">
        <v>20800</v>
      </c>
      <c r="F31" s="35">
        <v>9500</v>
      </c>
      <c r="G31" s="36">
        <v>55000</v>
      </c>
      <c r="H31" s="37">
        <f t="shared" si="0"/>
        <v>20.434708742663105</v>
      </c>
      <c r="I31" s="35"/>
      <c r="J31" s="63">
        <v>29.7</v>
      </c>
      <c r="K31" s="39">
        <f t="shared" si="1"/>
        <v>302.84999999999997</v>
      </c>
      <c r="L31" s="40">
        <f t="shared" si="2"/>
        <v>0.6</v>
      </c>
      <c r="M31" s="41">
        <v>600</v>
      </c>
      <c r="N31" s="35">
        <f t="shared" si="3"/>
        <v>0.2827433388230814</v>
      </c>
      <c r="O31" s="42">
        <v>24</v>
      </c>
      <c r="P31" s="43">
        <v>92.3</v>
      </c>
      <c r="Q31" s="44">
        <v>187.4</v>
      </c>
    </row>
    <row r="32" spans="1:17" ht="18" customHeight="1">
      <c r="A32" s="18"/>
      <c r="B32" s="19"/>
      <c r="C32" s="32">
        <v>165</v>
      </c>
      <c r="D32" s="33" t="s">
        <v>57</v>
      </c>
      <c r="E32" s="62">
        <v>1000</v>
      </c>
      <c r="F32" s="35">
        <v>210000</v>
      </c>
      <c r="G32" s="36">
        <v>48000</v>
      </c>
      <c r="H32" s="37">
        <f t="shared" si="0"/>
        <v>2.2104853207207684</v>
      </c>
      <c r="I32" s="35"/>
      <c r="J32" s="63">
        <v>51.2</v>
      </c>
      <c r="K32" s="39">
        <f t="shared" si="1"/>
        <v>324.34999999999997</v>
      </c>
      <c r="L32" s="40">
        <f t="shared" si="2"/>
        <v>0.4</v>
      </c>
      <c r="M32" s="41">
        <v>400</v>
      </c>
      <c r="N32" s="35">
        <f t="shared" si="3"/>
        <v>0.12566370614359174</v>
      </c>
      <c r="O32" s="42">
        <v>24</v>
      </c>
      <c r="P32" s="43">
        <v>136.4</v>
      </c>
      <c r="Q32" s="44">
        <v>247.9</v>
      </c>
    </row>
    <row r="33" spans="1:17" ht="12">
      <c r="A33" s="18"/>
      <c r="B33" s="19"/>
      <c r="C33" s="32" t="s">
        <v>58</v>
      </c>
      <c r="D33" s="64" t="s">
        <v>59</v>
      </c>
      <c r="E33" s="62">
        <v>20000</v>
      </c>
      <c r="F33" s="35">
        <v>1800</v>
      </c>
      <c r="G33" s="36">
        <v>9900</v>
      </c>
      <c r="H33" s="37">
        <f t="shared" si="0"/>
        <v>8.818342151675484</v>
      </c>
      <c r="I33" s="35"/>
      <c r="J33" s="63">
        <v>27.8</v>
      </c>
      <c r="K33" s="39">
        <f t="shared" si="1"/>
        <v>300.95</v>
      </c>
      <c r="L33" s="40">
        <f t="shared" si="2"/>
        <v>0.8956231982162769</v>
      </c>
      <c r="M33" s="35" t="s">
        <v>60</v>
      </c>
      <c r="N33" s="35">
        <v>0.63</v>
      </c>
      <c r="O33" s="42">
        <v>24</v>
      </c>
      <c r="P33" s="43">
        <v>137</v>
      </c>
      <c r="Q33" s="44">
        <v>221</v>
      </c>
    </row>
    <row r="34" spans="1:17" ht="12">
      <c r="A34" s="18"/>
      <c r="B34" s="19"/>
      <c r="C34" s="32" t="s">
        <v>61</v>
      </c>
      <c r="D34" s="64"/>
      <c r="E34" s="62">
        <v>20000</v>
      </c>
      <c r="F34" s="35">
        <v>1800</v>
      </c>
      <c r="G34" s="36">
        <v>9900</v>
      </c>
      <c r="H34" s="37">
        <f t="shared" si="0"/>
        <v>8.818342151675484</v>
      </c>
      <c r="I34" s="35"/>
      <c r="J34" s="63">
        <v>27.8</v>
      </c>
      <c r="K34" s="39">
        <f t="shared" si="1"/>
        <v>300.95</v>
      </c>
      <c r="L34" s="40">
        <f t="shared" si="2"/>
        <v>0.8956231982162769</v>
      </c>
      <c r="M34" s="35" t="s">
        <v>60</v>
      </c>
      <c r="N34" s="35">
        <v>0.63</v>
      </c>
      <c r="O34" s="42">
        <v>24</v>
      </c>
      <c r="P34" s="43">
        <v>134.8</v>
      </c>
      <c r="Q34" s="44">
        <v>213.8</v>
      </c>
    </row>
    <row r="35" spans="1:17" s="68" customFormat="1" ht="12">
      <c r="A35" s="18"/>
      <c r="B35" s="19"/>
      <c r="C35" s="32">
        <v>282</v>
      </c>
      <c r="D35" s="65" t="s">
        <v>62</v>
      </c>
      <c r="E35" s="66">
        <v>607</v>
      </c>
      <c r="F35" s="41">
        <v>320000</v>
      </c>
      <c r="G35" s="36">
        <v>54008</v>
      </c>
      <c r="H35" s="37">
        <f t="shared" si="0"/>
        <v>0.8587293373936041</v>
      </c>
      <c r="I35" s="65">
        <v>0.86</v>
      </c>
      <c r="J35" s="63">
        <v>41.8</v>
      </c>
      <c r="K35" s="39">
        <f t="shared" si="1"/>
        <v>314.95</v>
      </c>
      <c r="L35" s="40">
        <f t="shared" si="2"/>
        <v>0.5</v>
      </c>
      <c r="M35" s="65">
        <v>500</v>
      </c>
      <c r="N35" s="67">
        <f>PI()*($M$35/1000)^2/4</f>
        <v>0.19634954084936207</v>
      </c>
      <c r="O35" s="42" t="s">
        <v>63</v>
      </c>
      <c r="P35" s="43">
        <v>57.6</v>
      </c>
      <c r="Q35" s="44">
        <v>274.9</v>
      </c>
    </row>
    <row r="36" spans="1:17" s="68" customFormat="1" ht="12">
      <c r="A36" s="18"/>
      <c r="B36" s="19"/>
      <c r="C36" s="32">
        <v>283</v>
      </c>
      <c r="D36" s="65"/>
      <c r="E36" s="66">
        <v>607</v>
      </c>
      <c r="F36" s="41">
        <v>320000</v>
      </c>
      <c r="G36" s="36">
        <v>54008</v>
      </c>
      <c r="H36" s="37">
        <f t="shared" si="0"/>
        <v>0.8587293373936041</v>
      </c>
      <c r="I36" s="65"/>
      <c r="J36" s="63">
        <v>41.8</v>
      </c>
      <c r="K36" s="39">
        <f t="shared" si="1"/>
        <v>314.95</v>
      </c>
      <c r="L36" s="40">
        <f t="shared" si="2"/>
        <v>0.5</v>
      </c>
      <c r="M36" s="65"/>
      <c r="N36" s="67">
        <f>PI()*($M$35/1000)^2/4</f>
        <v>0.19634954084936207</v>
      </c>
      <c r="O36" s="42" t="s">
        <v>63</v>
      </c>
      <c r="P36" s="43">
        <v>55.6</v>
      </c>
      <c r="Q36" s="44">
        <v>268.3</v>
      </c>
    </row>
    <row r="37" spans="1:17" s="68" customFormat="1" ht="12">
      <c r="A37" s="18"/>
      <c r="B37" s="19"/>
      <c r="C37" s="32">
        <v>287</v>
      </c>
      <c r="D37" s="65"/>
      <c r="E37" s="66">
        <v>607</v>
      </c>
      <c r="F37" s="41">
        <v>320000</v>
      </c>
      <c r="G37" s="36">
        <v>54008</v>
      </c>
      <c r="H37" s="37">
        <f t="shared" si="0"/>
        <v>0.8587293373936041</v>
      </c>
      <c r="I37" s="65"/>
      <c r="J37" s="63">
        <v>41.8</v>
      </c>
      <c r="K37" s="39">
        <f t="shared" si="1"/>
        <v>314.95</v>
      </c>
      <c r="L37" s="40">
        <f t="shared" si="2"/>
        <v>0.5</v>
      </c>
      <c r="M37" s="65"/>
      <c r="N37" s="67">
        <f>PI()*($M$35/1000)^2/4</f>
        <v>0.19634954084936207</v>
      </c>
      <c r="O37" s="42" t="s">
        <v>63</v>
      </c>
      <c r="P37" s="43">
        <v>42.4</v>
      </c>
      <c r="Q37" s="44">
        <v>272.3</v>
      </c>
    </row>
    <row r="38" spans="1:17" s="68" customFormat="1" ht="12">
      <c r="A38" s="18"/>
      <c r="B38" s="19"/>
      <c r="C38" s="32">
        <v>316</v>
      </c>
      <c r="D38" s="65"/>
      <c r="E38" s="66">
        <v>607</v>
      </c>
      <c r="F38" s="41">
        <v>320000</v>
      </c>
      <c r="G38" s="36">
        <v>54008</v>
      </c>
      <c r="H38" s="37">
        <f t="shared" si="0"/>
        <v>0.8587293373936041</v>
      </c>
      <c r="I38" s="65"/>
      <c r="J38" s="63">
        <v>41.8</v>
      </c>
      <c r="K38" s="39">
        <f t="shared" si="1"/>
        <v>314.95</v>
      </c>
      <c r="L38" s="40">
        <f t="shared" si="2"/>
        <v>0.5</v>
      </c>
      <c r="M38" s="65"/>
      <c r="N38" s="67">
        <f>PI()*($M$35/1000)^2/4</f>
        <v>0.19634954084936207</v>
      </c>
      <c r="O38" s="42" t="s">
        <v>63</v>
      </c>
      <c r="P38" s="43">
        <v>102.4</v>
      </c>
      <c r="Q38" s="44">
        <v>239.4</v>
      </c>
    </row>
    <row r="39" spans="1:17" s="68" customFormat="1" ht="12">
      <c r="A39" s="18"/>
      <c r="B39" s="19"/>
      <c r="C39" s="32">
        <v>285</v>
      </c>
      <c r="D39" s="65" t="s">
        <v>64</v>
      </c>
      <c r="E39" s="66">
        <v>45</v>
      </c>
      <c r="F39" s="41">
        <v>240000</v>
      </c>
      <c r="G39" s="46">
        <f>E39*F39/3600</f>
        <v>3000</v>
      </c>
      <c r="H39" s="37">
        <f t="shared" si="0"/>
        <v>0.7073553026306459</v>
      </c>
      <c r="I39" s="65">
        <v>0.71</v>
      </c>
      <c r="J39" s="63">
        <v>43.2</v>
      </c>
      <c r="K39" s="39">
        <f t="shared" si="1"/>
        <v>316.34999999999997</v>
      </c>
      <c r="L39" s="40">
        <f t="shared" si="2"/>
        <v>0.15</v>
      </c>
      <c r="M39" s="65">
        <v>150</v>
      </c>
      <c r="N39" s="67">
        <f>PI()*($M$39/1000)^2/4</f>
        <v>0.017671458676442587</v>
      </c>
      <c r="O39" s="42" t="s">
        <v>63</v>
      </c>
      <c r="P39" s="43">
        <v>49.6</v>
      </c>
      <c r="Q39" s="44">
        <v>270.1</v>
      </c>
    </row>
    <row r="40" spans="1:17" s="68" customFormat="1" ht="12">
      <c r="A40" s="18"/>
      <c r="B40" s="19"/>
      <c r="C40" s="32">
        <v>320</v>
      </c>
      <c r="D40" s="65"/>
      <c r="E40" s="66">
        <v>45</v>
      </c>
      <c r="F40" s="41">
        <v>240000</v>
      </c>
      <c r="G40" s="46">
        <f>E40*F40/3600</f>
        <v>3000</v>
      </c>
      <c r="H40" s="37">
        <f t="shared" si="0"/>
        <v>0.7073553026306459</v>
      </c>
      <c r="I40" s="65"/>
      <c r="J40" s="63">
        <v>43.2</v>
      </c>
      <c r="K40" s="39">
        <f t="shared" si="1"/>
        <v>316.34999999999997</v>
      </c>
      <c r="L40" s="40">
        <f t="shared" si="2"/>
        <v>0.15</v>
      </c>
      <c r="M40" s="65"/>
      <c r="N40" s="67">
        <f>PI()*($M$39/1000)^2/4</f>
        <v>0.017671458676442587</v>
      </c>
      <c r="O40" s="42" t="s">
        <v>63</v>
      </c>
      <c r="P40" s="43">
        <v>189.9</v>
      </c>
      <c r="Q40" s="44">
        <v>197.4</v>
      </c>
    </row>
    <row r="41" spans="1:17" s="68" customFormat="1" ht="12">
      <c r="A41" s="18"/>
      <c r="B41" s="19"/>
      <c r="C41" s="32" t="s">
        <v>65</v>
      </c>
      <c r="D41" s="69" t="s">
        <v>66</v>
      </c>
      <c r="E41" s="66">
        <v>103</v>
      </c>
      <c r="F41" s="41">
        <v>2000000</v>
      </c>
      <c r="G41" s="36">
        <v>31400</v>
      </c>
      <c r="H41" s="37">
        <f t="shared" si="0"/>
        <v>0.9107199521369566</v>
      </c>
      <c r="I41" s="41">
        <v>0.5</v>
      </c>
      <c r="J41" s="63">
        <v>47.6</v>
      </c>
      <c r="K41" s="39">
        <f t="shared" si="1"/>
        <v>320.75</v>
      </c>
      <c r="L41" s="40">
        <f t="shared" si="2"/>
        <v>0.2</v>
      </c>
      <c r="M41" s="69">
        <v>200</v>
      </c>
      <c r="N41" s="67">
        <f>PI()*($M$41/1000)^2/4</f>
        <v>0.031415926535897934</v>
      </c>
      <c r="O41" s="42" t="s">
        <v>63</v>
      </c>
      <c r="P41" s="43">
        <v>49.2</v>
      </c>
      <c r="Q41" s="44">
        <v>259.1</v>
      </c>
    </row>
    <row r="42" spans="1:17" s="68" customFormat="1" ht="12">
      <c r="A42" s="18"/>
      <c r="B42" s="19"/>
      <c r="C42" s="32" t="s">
        <v>67</v>
      </c>
      <c r="D42" s="69"/>
      <c r="E42" s="66">
        <v>103</v>
      </c>
      <c r="F42" s="41">
        <v>950000</v>
      </c>
      <c r="G42" s="36">
        <v>27180</v>
      </c>
      <c r="H42" s="37">
        <f t="shared" si="0"/>
        <v>0.9107199521369566</v>
      </c>
      <c r="I42" s="41">
        <v>0.91</v>
      </c>
      <c r="J42" s="63">
        <v>31.1</v>
      </c>
      <c r="K42" s="39">
        <f t="shared" si="1"/>
        <v>304.25</v>
      </c>
      <c r="L42" s="40">
        <f t="shared" si="2"/>
        <v>0.2</v>
      </c>
      <c r="M42" s="69"/>
      <c r="N42" s="67">
        <f aca="true" t="shared" si="4" ref="N42:N46">PI()*($M$41/1000)^2/4</f>
        <v>0.031415926535897934</v>
      </c>
      <c r="O42" s="42" t="s">
        <v>63</v>
      </c>
      <c r="P42" s="43">
        <v>47</v>
      </c>
      <c r="Q42" s="44">
        <v>259.9</v>
      </c>
    </row>
    <row r="43" spans="1:17" s="68" customFormat="1" ht="12">
      <c r="A43" s="18"/>
      <c r="B43" s="19"/>
      <c r="C43" s="32" t="s">
        <v>68</v>
      </c>
      <c r="D43" s="69"/>
      <c r="E43" s="66">
        <v>103</v>
      </c>
      <c r="F43" s="41"/>
      <c r="G43" s="36"/>
      <c r="H43" s="37">
        <f t="shared" si="0"/>
        <v>0.9107199521369566</v>
      </c>
      <c r="I43" s="41"/>
      <c r="J43" s="63">
        <v>31.1</v>
      </c>
      <c r="K43" s="39">
        <f t="shared" si="1"/>
        <v>304.25</v>
      </c>
      <c r="L43" s="40">
        <f t="shared" si="2"/>
        <v>0.2</v>
      </c>
      <c r="M43" s="69"/>
      <c r="N43" s="67">
        <f t="shared" si="4"/>
        <v>0.031415926535897934</v>
      </c>
      <c r="O43" s="42" t="s">
        <v>63</v>
      </c>
      <c r="P43" s="43">
        <v>27.4</v>
      </c>
      <c r="Q43" s="44">
        <v>261.3</v>
      </c>
    </row>
    <row r="44" spans="1:17" s="68" customFormat="1" ht="12">
      <c r="A44" s="18"/>
      <c r="B44" s="19"/>
      <c r="C44" s="32" t="s">
        <v>69</v>
      </c>
      <c r="D44" s="69"/>
      <c r="E44" s="66">
        <v>103</v>
      </c>
      <c r="F44" s="41">
        <v>450000</v>
      </c>
      <c r="G44" s="36">
        <v>23879.7</v>
      </c>
      <c r="H44" s="37">
        <f t="shared" si="0"/>
        <v>0.9107199521369566</v>
      </c>
      <c r="I44" s="41">
        <v>1.69</v>
      </c>
      <c r="J44" s="63">
        <v>31.1</v>
      </c>
      <c r="K44" s="39">
        <f t="shared" si="1"/>
        <v>304.25</v>
      </c>
      <c r="L44" s="40">
        <f t="shared" si="2"/>
        <v>0.2</v>
      </c>
      <c r="M44" s="69"/>
      <c r="N44" s="67">
        <f t="shared" si="4"/>
        <v>0.031415926535897934</v>
      </c>
      <c r="O44" s="42" t="s">
        <v>63</v>
      </c>
      <c r="P44" s="43">
        <v>25.6</v>
      </c>
      <c r="Q44" s="44">
        <v>255.5</v>
      </c>
    </row>
    <row r="45" spans="1:17" s="68" customFormat="1" ht="12">
      <c r="A45" s="18"/>
      <c r="B45" s="19"/>
      <c r="C45" s="32" t="s">
        <v>70</v>
      </c>
      <c r="D45" s="69"/>
      <c r="E45" s="66">
        <v>103</v>
      </c>
      <c r="F45" s="41"/>
      <c r="G45" s="36"/>
      <c r="H45" s="37">
        <f t="shared" si="0"/>
        <v>0.9107199521369566</v>
      </c>
      <c r="I45" s="41"/>
      <c r="J45" s="63">
        <v>31.1</v>
      </c>
      <c r="K45" s="39">
        <f t="shared" si="1"/>
        <v>304.25</v>
      </c>
      <c r="L45" s="40">
        <f t="shared" si="2"/>
        <v>0.2</v>
      </c>
      <c r="M45" s="69"/>
      <c r="N45" s="67">
        <f t="shared" si="4"/>
        <v>0.031415926535897934</v>
      </c>
      <c r="O45" s="42" t="s">
        <v>63</v>
      </c>
      <c r="P45" s="43">
        <v>23.7</v>
      </c>
      <c r="Q45" s="44">
        <v>249.7</v>
      </c>
    </row>
    <row r="46" spans="1:17" s="68" customFormat="1" ht="12">
      <c r="A46" s="18"/>
      <c r="B46" s="19"/>
      <c r="C46" s="49">
        <v>319</v>
      </c>
      <c r="D46" s="69"/>
      <c r="E46" s="70">
        <v>103</v>
      </c>
      <c r="F46" s="71"/>
      <c r="G46" s="72"/>
      <c r="H46" s="53">
        <f t="shared" si="0"/>
        <v>0.9107199521369566</v>
      </c>
      <c r="I46" s="71"/>
      <c r="J46" s="73">
        <v>31.1</v>
      </c>
      <c r="K46" s="55">
        <f t="shared" si="1"/>
        <v>304.25</v>
      </c>
      <c r="L46" s="56">
        <f t="shared" si="2"/>
        <v>0.2</v>
      </c>
      <c r="M46" s="69"/>
      <c r="N46" s="74">
        <f t="shared" si="4"/>
        <v>0.031415926535897934</v>
      </c>
      <c r="O46" s="58" t="s">
        <v>63</v>
      </c>
      <c r="P46" s="59">
        <v>91.5</v>
      </c>
      <c r="Q46" s="60">
        <v>260.1</v>
      </c>
    </row>
    <row r="47" spans="1:17" s="68" customFormat="1" ht="12.75" customHeight="1">
      <c r="A47" s="18">
        <v>4</v>
      </c>
      <c r="B47" s="19" t="s">
        <v>71</v>
      </c>
      <c r="C47" s="20">
        <v>14</v>
      </c>
      <c r="D47" s="75" t="s">
        <v>72</v>
      </c>
      <c r="E47" s="76">
        <v>33800</v>
      </c>
      <c r="F47" s="77">
        <v>1200</v>
      </c>
      <c r="G47" s="24">
        <v>11000</v>
      </c>
      <c r="H47" s="25">
        <f t="shared" si="0"/>
        <v>3.7257495590828924</v>
      </c>
      <c r="I47" s="77"/>
      <c r="J47" s="78">
        <v>32.6</v>
      </c>
      <c r="K47" s="27">
        <f t="shared" si="1"/>
        <v>305.75</v>
      </c>
      <c r="L47" s="28">
        <f t="shared" si="2"/>
        <v>1.7912463964325538</v>
      </c>
      <c r="M47" s="77" t="s">
        <v>73</v>
      </c>
      <c r="N47" s="77">
        <v>2.52</v>
      </c>
      <c r="O47" s="29">
        <v>24</v>
      </c>
      <c r="P47" s="30">
        <v>194.5</v>
      </c>
      <c r="Q47" s="31">
        <v>143</v>
      </c>
    </row>
    <row r="48" spans="1:17" ht="12">
      <c r="A48" s="18"/>
      <c r="B48" s="19"/>
      <c r="C48" s="32" t="s">
        <v>74</v>
      </c>
      <c r="D48" s="64" t="s">
        <v>75</v>
      </c>
      <c r="E48" s="62">
        <v>18750</v>
      </c>
      <c r="F48" s="35">
        <v>1900</v>
      </c>
      <c r="G48" s="36">
        <v>9800</v>
      </c>
      <c r="H48" s="37">
        <f t="shared" si="0"/>
        <v>18.420711006006403</v>
      </c>
      <c r="I48" s="35"/>
      <c r="J48" s="63">
        <v>55.2</v>
      </c>
      <c r="K48" s="39">
        <f t="shared" si="1"/>
        <v>328.34999999999997</v>
      </c>
      <c r="L48" s="40">
        <f t="shared" si="2"/>
        <v>0.6</v>
      </c>
      <c r="M48" s="64">
        <v>600</v>
      </c>
      <c r="N48" s="67">
        <f>PI()*($M$48/1000)^2/4</f>
        <v>0.2827433388230814</v>
      </c>
      <c r="O48" s="42">
        <v>24</v>
      </c>
      <c r="P48" s="43">
        <v>173.1</v>
      </c>
      <c r="Q48" s="44">
        <v>131.7</v>
      </c>
    </row>
    <row r="49" spans="1:17" ht="12">
      <c r="A49" s="18"/>
      <c r="B49" s="19"/>
      <c r="C49" s="32" t="s">
        <v>76</v>
      </c>
      <c r="D49" s="64"/>
      <c r="E49" s="62">
        <v>18750</v>
      </c>
      <c r="F49" s="35">
        <v>1900</v>
      </c>
      <c r="G49" s="36">
        <v>9800</v>
      </c>
      <c r="H49" s="37">
        <f t="shared" si="0"/>
        <v>18.420711006006403</v>
      </c>
      <c r="I49" s="35"/>
      <c r="J49" s="63">
        <v>55.2</v>
      </c>
      <c r="K49" s="39">
        <f t="shared" si="1"/>
        <v>328.34999999999997</v>
      </c>
      <c r="L49" s="40">
        <f t="shared" si="2"/>
        <v>0.6</v>
      </c>
      <c r="M49" s="64"/>
      <c r="N49" s="67">
        <f>PI()*($M$48/1000)^2/4</f>
        <v>0.2827433388230814</v>
      </c>
      <c r="O49" s="42">
        <v>24</v>
      </c>
      <c r="P49" s="43">
        <v>172</v>
      </c>
      <c r="Q49" s="44">
        <v>127.9</v>
      </c>
    </row>
    <row r="50" spans="1:17" ht="12">
      <c r="A50" s="18"/>
      <c r="B50" s="19"/>
      <c r="C50" s="32" t="s">
        <v>77</v>
      </c>
      <c r="D50" s="64"/>
      <c r="E50" s="62">
        <v>18750</v>
      </c>
      <c r="F50" s="35">
        <v>1900</v>
      </c>
      <c r="G50" s="36">
        <v>9800</v>
      </c>
      <c r="H50" s="37">
        <f t="shared" si="0"/>
        <v>18.420711006006403</v>
      </c>
      <c r="I50" s="35"/>
      <c r="J50" s="63">
        <v>55.2</v>
      </c>
      <c r="K50" s="39">
        <f t="shared" si="1"/>
        <v>328.34999999999997</v>
      </c>
      <c r="L50" s="40">
        <f t="shared" si="2"/>
        <v>0.6</v>
      </c>
      <c r="M50" s="64"/>
      <c r="N50" s="67">
        <f>PI()*($M$48/1000)^2/4</f>
        <v>0.2827433388230814</v>
      </c>
      <c r="O50" s="42">
        <v>24</v>
      </c>
      <c r="P50" s="43">
        <v>170.6</v>
      </c>
      <c r="Q50" s="44">
        <v>124.2</v>
      </c>
    </row>
    <row r="51" spans="1:17" ht="12">
      <c r="A51" s="18"/>
      <c r="B51" s="19"/>
      <c r="C51" s="32" t="s">
        <v>78</v>
      </c>
      <c r="D51" s="64"/>
      <c r="E51" s="62">
        <v>18750</v>
      </c>
      <c r="F51" s="35">
        <v>1900</v>
      </c>
      <c r="G51" s="36">
        <v>9800</v>
      </c>
      <c r="H51" s="37">
        <f t="shared" si="0"/>
        <v>18.420711006006403</v>
      </c>
      <c r="I51" s="35"/>
      <c r="J51" s="63">
        <v>55.2</v>
      </c>
      <c r="K51" s="39">
        <f t="shared" si="1"/>
        <v>328.34999999999997</v>
      </c>
      <c r="L51" s="40">
        <f t="shared" si="2"/>
        <v>0.6</v>
      </c>
      <c r="M51" s="64"/>
      <c r="N51" s="67">
        <f>PI()*($M$48/1000)^2/4</f>
        <v>0.2827433388230814</v>
      </c>
      <c r="O51" s="42">
        <v>24</v>
      </c>
      <c r="P51" s="43">
        <v>169.8</v>
      </c>
      <c r="Q51" s="44">
        <v>120.8</v>
      </c>
    </row>
    <row r="52" spans="1:17" ht="23.25">
      <c r="A52" s="18"/>
      <c r="B52" s="19"/>
      <c r="C52" s="79" t="s">
        <v>79</v>
      </c>
      <c r="D52" s="33" t="s">
        <v>80</v>
      </c>
      <c r="E52" s="62">
        <v>23000</v>
      </c>
      <c r="F52" s="35">
        <v>10000</v>
      </c>
      <c r="G52" s="36">
        <v>64000</v>
      </c>
      <c r="H52" s="37">
        <f t="shared" si="0"/>
        <v>14.46148618711543</v>
      </c>
      <c r="I52" s="35"/>
      <c r="J52" s="63">
        <v>18.9</v>
      </c>
      <c r="K52" s="39">
        <f t="shared" si="1"/>
        <v>292.04999999999995</v>
      </c>
      <c r="L52" s="40">
        <f t="shared" si="2"/>
        <v>0.75</v>
      </c>
      <c r="M52" s="41">
        <v>750</v>
      </c>
      <c r="N52" s="35">
        <f>PI()*(M52/1000)^2/4</f>
        <v>0.44178646691106466</v>
      </c>
      <c r="O52" s="42">
        <v>24</v>
      </c>
      <c r="P52" s="43">
        <v>144.1</v>
      </c>
      <c r="Q52" s="44">
        <v>89.1</v>
      </c>
    </row>
    <row r="53" spans="1:17" ht="23.25">
      <c r="A53" s="18"/>
      <c r="B53" s="19"/>
      <c r="C53" s="32">
        <v>123</v>
      </c>
      <c r="D53" s="33" t="s">
        <v>81</v>
      </c>
      <c r="E53" s="62">
        <v>114000</v>
      </c>
      <c r="F53" s="35">
        <v>890</v>
      </c>
      <c r="G53" s="36">
        <v>28000</v>
      </c>
      <c r="H53" s="37">
        <f t="shared" si="0"/>
        <v>5.277777777777778</v>
      </c>
      <c r="I53" s="35"/>
      <c r="J53" s="63">
        <v>47.5</v>
      </c>
      <c r="K53" s="39">
        <f t="shared" si="1"/>
        <v>320.65</v>
      </c>
      <c r="L53" s="40">
        <f t="shared" si="2"/>
        <v>2.763953195770684</v>
      </c>
      <c r="M53" s="35" t="s">
        <v>82</v>
      </c>
      <c r="N53" s="35">
        <v>6</v>
      </c>
      <c r="O53" s="42">
        <v>24</v>
      </c>
      <c r="P53" s="43">
        <v>160</v>
      </c>
      <c r="Q53" s="44">
        <v>106.5</v>
      </c>
    </row>
    <row r="54" spans="1:17" ht="23.25">
      <c r="A54" s="18"/>
      <c r="B54" s="19"/>
      <c r="C54" s="32">
        <v>141</v>
      </c>
      <c r="D54" s="33" t="s">
        <v>83</v>
      </c>
      <c r="E54" s="62">
        <v>250000</v>
      </c>
      <c r="F54" s="35">
        <v>370</v>
      </c>
      <c r="G54" s="36">
        <v>2600</v>
      </c>
      <c r="H54" s="37">
        <f t="shared" si="0"/>
        <v>6.038647342995169</v>
      </c>
      <c r="I54" s="35"/>
      <c r="J54" s="63">
        <v>54</v>
      </c>
      <c r="K54" s="39">
        <f t="shared" si="1"/>
        <v>327.15</v>
      </c>
      <c r="L54" s="40">
        <f t="shared" si="2"/>
        <v>3.826519928662906</v>
      </c>
      <c r="M54" s="35" t="s">
        <v>84</v>
      </c>
      <c r="N54" s="35">
        <v>11.5</v>
      </c>
      <c r="O54" s="42">
        <v>24</v>
      </c>
      <c r="P54" s="43">
        <v>154.6</v>
      </c>
      <c r="Q54" s="44">
        <v>94.7</v>
      </c>
    </row>
    <row r="55" spans="1:17" ht="12">
      <c r="A55" s="18"/>
      <c r="B55" s="19"/>
      <c r="C55" s="32">
        <v>161</v>
      </c>
      <c r="D55" s="33" t="s">
        <v>85</v>
      </c>
      <c r="E55" s="62">
        <v>15000</v>
      </c>
      <c r="F55" s="35">
        <v>4000</v>
      </c>
      <c r="G55" s="36">
        <v>17000</v>
      </c>
      <c r="H55" s="37">
        <f t="shared" si="0"/>
        <v>6.549586135468944</v>
      </c>
      <c r="I55" s="35"/>
      <c r="J55" s="63">
        <v>40.6</v>
      </c>
      <c r="K55" s="39">
        <f t="shared" si="1"/>
        <v>313.75</v>
      </c>
      <c r="L55" s="40">
        <f t="shared" si="2"/>
        <v>0.9</v>
      </c>
      <c r="M55" s="41">
        <v>900</v>
      </c>
      <c r="N55" s="35">
        <f aca="true" t="shared" si="5" ref="N55:N63">PI()*(M55/1000)^2/4</f>
        <v>0.6361725123519332</v>
      </c>
      <c r="O55" s="42">
        <v>24</v>
      </c>
      <c r="P55" s="43">
        <v>176.5</v>
      </c>
      <c r="Q55" s="44">
        <v>91.6</v>
      </c>
    </row>
    <row r="56" spans="1:17" ht="12">
      <c r="A56" s="18"/>
      <c r="B56" s="19"/>
      <c r="C56" s="32">
        <v>163</v>
      </c>
      <c r="D56" s="33" t="s">
        <v>86</v>
      </c>
      <c r="E56" s="62">
        <v>15000</v>
      </c>
      <c r="F56" s="35">
        <v>4000</v>
      </c>
      <c r="G56" s="36">
        <v>17000</v>
      </c>
      <c r="H56" s="37">
        <f t="shared" si="0"/>
        <v>6.549586135468944</v>
      </c>
      <c r="I56" s="35"/>
      <c r="J56" s="63">
        <v>40.6</v>
      </c>
      <c r="K56" s="39">
        <f t="shared" si="1"/>
        <v>313.75</v>
      </c>
      <c r="L56" s="40">
        <f t="shared" si="2"/>
        <v>0.9</v>
      </c>
      <c r="M56" s="41">
        <v>900</v>
      </c>
      <c r="N56" s="35">
        <f t="shared" si="5"/>
        <v>0.6361725123519332</v>
      </c>
      <c r="O56" s="42">
        <v>24</v>
      </c>
      <c r="P56" s="43">
        <v>175.8</v>
      </c>
      <c r="Q56" s="44">
        <v>89.7</v>
      </c>
    </row>
    <row r="57" spans="1:17" ht="12">
      <c r="A57" s="18"/>
      <c r="B57" s="19"/>
      <c r="C57" s="32">
        <v>169</v>
      </c>
      <c r="D57" s="33" t="s">
        <v>87</v>
      </c>
      <c r="E57" s="62">
        <v>15000</v>
      </c>
      <c r="F57" s="35">
        <v>4000</v>
      </c>
      <c r="G57" s="36">
        <v>17000</v>
      </c>
      <c r="H57" s="37">
        <f t="shared" si="0"/>
        <v>6.549586135468944</v>
      </c>
      <c r="I57" s="35"/>
      <c r="J57" s="63">
        <v>40.6</v>
      </c>
      <c r="K57" s="39">
        <f t="shared" si="1"/>
        <v>313.75</v>
      </c>
      <c r="L57" s="40">
        <f t="shared" si="2"/>
        <v>0.9</v>
      </c>
      <c r="M57" s="41">
        <v>900</v>
      </c>
      <c r="N57" s="35">
        <f t="shared" si="5"/>
        <v>0.6361725123519332</v>
      </c>
      <c r="O57" s="42">
        <v>24</v>
      </c>
      <c r="P57" s="43">
        <v>180.6</v>
      </c>
      <c r="Q57" s="44">
        <v>105.3</v>
      </c>
    </row>
    <row r="58" spans="1:17" ht="12">
      <c r="A58" s="18"/>
      <c r="B58" s="19"/>
      <c r="C58" s="49">
        <v>186</v>
      </c>
      <c r="D58" s="80" t="s">
        <v>88</v>
      </c>
      <c r="E58" s="81">
        <v>15000</v>
      </c>
      <c r="F58" s="51">
        <v>4000</v>
      </c>
      <c r="G58" s="72">
        <v>17000</v>
      </c>
      <c r="H58" s="53">
        <f t="shared" si="0"/>
        <v>6.549586135468944</v>
      </c>
      <c r="I58" s="51"/>
      <c r="J58" s="73">
        <v>40.6</v>
      </c>
      <c r="K58" s="55">
        <f t="shared" si="1"/>
        <v>313.75</v>
      </c>
      <c r="L58" s="56">
        <f t="shared" si="2"/>
        <v>0.9</v>
      </c>
      <c r="M58" s="51">
        <v>900</v>
      </c>
      <c r="N58" s="51">
        <f t="shared" si="5"/>
        <v>0.6361725123519332</v>
      </c>
      <c r="O58" s="58">
        <v>24</v>
      </c>
      <c r="P58" s="59">
        <v>180.3</v>
      </c>
      <c r="Q58" s="60">
        <v>103.3</v>
      </c>
    </row>
    <row r="59" spans="1:17" ht="12">
      <c r="A59" s="18">
        <v>6</v>
      </c>
      <c r="B59" s="19" t="s">
        <v>89</v>
      </c>
      <c r="C59" s="20">
        <v>106</v>
      </c>
      <c r="D59" s="21" t="s">
        <v>90</v>
      </c>
      <c r="E59" s="61">
        <v>6000</v>
      </c>
      <c r="F59" s="23">
        <v>2000</v>
      </c>
      <c r="G59" s="24">
        <v>3300</v>
      </c>
      <c r="H59" s="25">
        <f t="shared" si="0"/>
        <v>5.894627521922049</v>
      </c>
      <c r="I59" s="23">
        <v>7.5</v>
      </c>
      <c r="J59" s="26">
        <v>35.2</v>
      </c>
      <c r="K59" s="27">
        <f t="shared" si="1"/>
        <v>308.34999999999997</v>
      </c>
      <c r="L59" s="28">
        <f t="shared" si="2"/>
        <v>0.6</v>
      </c>
      <c r="M59" s="23">
        <v>600</v>
      </c>
      <c r="N59" s="23">
        <f t="shared" si="5"/>
        <v>0.2827433388230814</v>
      </c>
      <c r="O59" s="29">
        <v>18</v>
      </c>
      <c r="P59" s="30">
        <v>6.6</v>
      </c>
      <c r="Q59" s="31">
        <v>100.2</v>
      </c>
    </row>
    <row r="60" spans="1:17" ht="12">
      <c r="A60" s="18"/>
      <c r="B60" s="19"/>
      <c r="C60" s="32">
        <v>107</v>
      </c>
      <c r="D60" s="33" t="s">
        <v>91</v>
      </c>
      <c r="E60" s="62">
        <v>6000</v>
      </c>
      <c r="F60" s="35">
        <v>7600</v>
      </c>
      <c r="G60" s="36">
        <v>13000</v>
      </c>
      <c r="H60" s="37">
        <f t="shared" si="0"/>
        <v>8.488263631567753</v>
      </c>
      <c r="I60" s="35">
        <v>11.66</v>
      </c>
      <c r="J60" s="63">
        <v>36.2</v>
      </c>
      <c r="K60" s="39">
        <f t="shared" si="1"/>
        <v>309.34999999999997</v>
      </c>
      <c r="L60" s="40">
        <f t="shared" si="2"/>
        <v>0.5</v>
      </c>
      <c r="M60" s="41">
        <v>500</v>
      </c>
      <c r="N60" s="35">
        <f t="shared" si="5"/>
        <v>0.19634954084936207</v>
      </c>
      <c r="O60" s="42">
        <v>18</v>
      </c>
      <c r="P60" s="43">
        <v>20.9</v>
      </c>
      <c r="Q60" s="44">
        <v>119.1</v>
      </c>
    </row>
    <row r="61" spans="1:17" ht="12">
      <c r="A61" s="18"/>
      <c r="B61" s="19"/>
      <c r="C61" s="32">
        <v>112</v>
      </c>
      <c r="D61" s="33" t="s">
        <v>92</v>
      </c>
      <c r="E61" s="62">
        <v>6000</v>
      </c>
      <c r="F61" s="35">
        <v>3200</v>
      </c>
      <c r="G61" s="36">
        <v>5300</v>
      </c>
      <c r="H61" s="37">
        <f t="shared" si="0"/>
        <v>13.26291192432461</v>
      </c>
      <c r="I61" s="35">
        <v>8.35</v>
      </c>
      <c r="J61" s="63">
        <v>45.6</v>
      </c>
      <c r="K61" s="39">
        <f t="shared" si="1"/>
        <v>318.75</v>
      </c>
      <c r="L61" s="40">
        <f t="shared" si="2"/>
        <v>0.4</v>
      </c>
      <c r="M61" s="41">
        <v>400</v>
      </c>
      <c r="N61" s="35">
        <f t="shared" si="5"/>
        <v>0.12566370614359174</v>
      </c>
      <c r="O61" s="42">
        <v>18</v>
      </c>
      <c r="P61" s="43">
        <v>16.5</v>
      </c>
      <c r="Q61" s="44">
        <v>119.8</v>
      </c>
    </row>
    <row r="62" spans="1:17" ht="12">
      <c r="A62" s="18"/>
      <c r="B62" s="19"/>
      <c r="C62" s="32">
        <v>126</v>
      </c>
      <c r="D62" s="33" t="s">
        <v>93</v>
      </c>
      <c r="E62" s="62">
        <v>12000</v>
      </c>
      <c r="F62" s="35">
        <v>5300</v>
      </c>
      <c r="G62" s="36">
        <v>18000</v>
      </c>
      <c r="H62" s="37">
        <f t="shared" si="0"/>
        <v>16.976527263135505</v>
      </c>
      <c r="I62" s="41">
        <v>16.21</v>
      </c>
      <c r="J62" s="63">
        <v>38.2</v>
      </c>
      <c r="K62" s="39">
        <f t="shared" si="1"/>
        <v>311.34999999999997</v>
      </c>
      <c r="L62" s="40">
        <f t="shared" si="2"/>
        <v>0.5</v>
      </c>
      <c r="M62" s="41">
        <v>500</v>
      </c>
      <c r="N62" s="35">
        <f t="shared" si="5"/>
        <v>0.19634954084936207</v>
      </c>
      <c r="O62" s="42">
        <v>24</v>
      </c>
      <c r="P62" s="43">
        <v>8.7</v>
      </c>
      <c r="Q62" s="44">
        <v>106</v>
      </c>
    </row>
    <row r="63" spans="1:17" ht="12">
      <c r="A63" s="18"/>
      <c r="B63" s="19"/>
      <c r="C63" s="49">
        <v>135</v>
      </c>
      <c r="D63" s="80" t="s">
        <v>94</v>
      </c>
      <c r="E63" s="81">
        <v>3500</v>
      </c>
      <c r="F63" s="51">
        <v>4200</v>
      </c>
      <c r="G63" s="72">
        <v>4100</v>
      </c>
      <c r="H63" s="53">
        <f t="shared" si="0"/>
        <v>4.951487118414522</v>
      </c>
      <c r="I63" s="51">
        <v>0.94</v>
      </c>
      <c r="J63" s="82">
        <v>38.5</v>
      </c>
      <c r="K63" s="55">
        <f t="shared" si="1"/>
        <v>311.65</v>
      </c>
      <c r="L63" s="56">
        <f t="shared" si="2"/>
        <v>0.5</v>
      </c>
      <c r="M63" s="51">
        <v>500</v>
      </c>
      <c r="N63" s="51">
        <f t="shared" si="5"/>
        <v>0.19634954084936207</v>
      </c>
      <c r="O63" s="58">
        <v>24</v>
      </c>
      <c r="P63" s="59">
        <v>2.7</v>
      </c>
      <c r="Q63" s="60">
        <v>99.3</v>
      </c>
    </row>
    <row r="64" spans="1:17" ht="12">
      <c r="A64" s="18">
        <v>7</v>
      </c>
      <c r="B64" s="19" t="s">
        <v>95</v>
      </c>
      <c r="C64" s="20">
        <v>511</v>
      </c>
      <c r="D64" s="26" t="s">
        <v>96</v>
      </c>
      <c r="E64" s="61"/>
      <c r="F64" s="23">
        <v>5700</v>
      </c>
      <c r="G64" s="24">
        <v>17903.7</v>
      </c>
      <c r="H64" s="25">
        <f t="shared" si="0"/>
        <v>0</v>
      </c>
      <c r="I64" s="23">
        <v>31.41</v>
      </c>
      <c r="J64" s="26">
        <v>25</v>
      </c>
      <c r="K64" s="27">
        <f t="shared" si="1"/>
        <v>298.15</v>
      </c>
      <c r="L64" s="28">
        <f t="shared" si="2"/>
        <v>26.939683377854365</v>
      </c>
      <c r="M64" s="23"/>
      <c r="N64" s="23">
        <v>570</v>
      </c>
      <c r="O64" s="29">
        <v>24</v>
      </c>
      <c r="P64" s="30">
        <v>143.5</v>
      </c>
      <c r="Q64" s="31">
        <v>440.8</v>
      </c>
    </row>
    <row r="65" spans="1:17" ht="12">
      <c r="A65" s="18"/>
      <c r="B65" s="19"/>
      <c r="C65" s="32">
        <v>512</v>
      </c>
      <c r="D65" s="83" t="s">
        <v>97</v>
      </c>
      <c r="E65" s="62"/>
      <c r="F65" s="35">
        <v>1000</v>
      </c>
      <c r="G65" s="36">
        <f>I65*N65</f>
        <v>12598.5</v>
      </c>
      <c r="H65" s="37">
        <f t="shared" si="0"/>
        <v>0</v>
      </c>
      <c r="I65" s="35">
        <v>5.55</v>
      </c>
      <c r="J65" s="83">
        <v>25</v>
      </c>
      <c r="K65" s="39">
        <f t="shared" si="1"/>
        <v>298.15</v>
      </c>
      <c r="L65" s="40">
        <f t="shared" si="2"/>
        <v>53.76108040719438</v>
      </c>
      <c r="M65" s="35"/>
      <c r="N65" s="35">
        <v>2270</v>
      </c>
      <c r="O65" s="42">
        <v>24</v>
      </c>
      <c r="P65" s="43">
        <v>115.2</v>
      </c>
      <c r="Q65" s="44">
        <v>391.6</v>
      </c>
    </row>
    <row r="66" spans="1:17" ht="12">
      <c r="A66" s="18"/>
      <c r="B66" s="19"/>
      <c r="C66" s="32">
        <v>513</v>
      </c>
      <c r="D66" s="83" t="s">
        <v>98</v>
      </c>
      <c r="E66" s="62"/>
      <c r="F66" s="35">
        <v>1000</v>
      </c>
      <c r="G66" s="36">
        <f>I66*N66</f>
        <v>2608.5</v>
      </c>
      <c r="H66" s="37">
        <f t="shared" si="0"/>
        <v>0</v>
      </c>
      <c r="I66" s="35">
        <v>5.55</v>
      </c>
      <c r="J66" s="83">
        <v>25</v>
      </c>
      <c r="K66" s="39">
        <f t="shared" si="1"/>
        <v>298.15</v>
      </c>
      <c r="L66" s="40">
        <f t="shared" si="2"/>
        <v>24.462677409178383</v>
      </c>
      <c r="M66" s="35"/>
      <c r="N66" s="35">
        <v>470</v>
      </c>
      <c r="O66" s="42">
        <v>24</v>
      </c>
      <c r="P66" s="43">
        <v>185</v>
      </c>
      <c r="Q66" s="44">
        <v>406.6</v>
      </c>
    </row>
    <row r="67" spans="1:17" ht="12">
      <c r="A67" s="18"/>
      <c r="B67" s="19"/>
      <c r="C67" s="32">
        <v>514</v>
      </c>
      <c r="D67" s="83" t="s">
        <v>99</v>
      </c>
      <c r="E67" s="62"/>
      <c r="F67" s="35">
        <v>1000</v>
      </c>
      <c r="G67" s="36">
        <f>I67*N67</f>
        <v>2608.5</v>
      </c>
      <c r="H67" s="37">
        <f aca="true" t="shared" si="6" ref="H67:H74">E67/3600/N67</f>
        <v>0</v>
      </c>
      <c r="I67" s="35">
        <v>5.55</v>
      </c>
      <c r="J67" s="83">
        <v>25</v>
      </c>
      <c r="K67" s="39">
        <f aca="true" t="shared" si="7" ref="K67:K74">273.15+J67</f>
        <v>298.15</v>
      </c>
      <c r="L67" s="40">
        <f aca="true" t="shared" si="8" ref="L67:L74">SQRT(N67*4/PI())</f>
        <v>24.462677409178383</v>
      </c>
      <c r="M67" s="35"/>
      <c r="N67" s="35">
        <v>470</v>
      </c>
      <c r="O67" s="42">
        <v>24</v>
      </c>
      <c r="P67" s="43">
        <v>203.2</v>
      </c>
      <c r="Q67" s="44">
        <v>465.5</v>
      </c>
    </row>
    <row r="68" spans="1:17" ht="12">
      <c r="A68" s="18"/>
      <c r="B68" s="19"/>
      <c r="C68" s="32">
        <v>515</v>
      </c>
      <c r="D68" s="83" t="s">
        <v>100</v>
      </c>
      <c r="E68" s="62"/>
      <c r="F68" s="35">
        <v>1000</v>
      </c>
      <c r="G68" s="36">
        <f>I68*N68</f>
        <v>15540</v>
      </c>
      <c r="H68" s="37">
        <f t="shared" si="6"/>
        <v>0</v>
      </c>
      <c r="I68" s="35">
        <v>5.55</v>
      </c>
      <c r="J68" s="83">
        <v>25</v>
      </c>
      <c r="K68" s="39">
        <f t="shared" si="7"/>
        <v>298.15</v>
      </c>
      <c r="L68" s="40">
        <f t="shared" si="8"/>
        <v>59.708213214418464</v>
      </c>
      <c r="M68" s="35"/>
      <c r="N68" s="35">
        <v>2800</v>
      </c>
      <c r="O68" s="42">
        <v>24</v>
      </c>
      <c r="P68" s="43">
        <v>29</v>
      </c>
      <c r="Q68" s="44">
        <v>459.8</v>
      </c>
    </row>
    <row r="69" spans="1:17" ht="12">
      <c r="A69" s="18"/>
      <c r="B69" s="19"/>
      <c r="C69" s="32">
        <v>516</v>
      </c>
      <c r="D69" s="83" t="s">
        <v>101</v>
      </c>
      <c r="E69" s="62"/>
      <c r="F69" s="35">
        <v>13000</v>
      </c>
      <c r="G69" s="36">
        <v>12325.5</v>
      </c>
      <c r="H69" s="37">
        <f t="shared" si="6"/>
        <v>0</v>
      </c>
      <c r="I69" s="35">
        <v>74.7</v>
      </c>
      <c r="J69" s="83">
        <v>25</v>
      </c>
      <c r="K69" s="39">
        <f t="shared" si="7"/>
        <v>298.15</v>
      </c>
      <c r="L69" s="40">
        <f t="shared" si="8"/>
        <v>14.494292838262302</v>
      </c>
      <c r="M69" s="35"/>
      <c r="N69" s="35">
        <v>165</v>
      </c>
      <c r="O69" s="42">
        <v>24</v>
      </c>
      <c r="P69" s="43">
        <v>184</v>
      </c>
      <c r="Q69" s="44">
        <v>388.8</v>
      </c>
    </row>
    <row r="70" spans="1:17" ht="12">
      <c r="A70" s="18"/>
      <c r="B70" s="19"/>
      <c r="C70" s="32">
        <v>517</v>
      </c>
      <c r="D70" s="83" t="s">
        <v>102</v>
      </c>
      <c r="E70" s="62"/>
      <c r="F70" s="35">
        <v>380</v>
      </c>
      <c r="G70" s="36">
        <v>166.14</v>
      </c>
      <c r="H70" s="37">
        <f t="shared" si="6"/>
        <v>0</v>
      </c>
      <c r="I70" s="35">
        <v>2.13</v>
      </c>
      <c r="J70" s="83">
        <v>25</v>
      </c>
      <c r="K70" s="39">
        <f t="shared" si="7"/>
        <v>298.15</v>
      </c>
      <c r="L70" s="40">
        <f t="shared" si="8"/>
        <v>9.965574970333758</v>
      </c>
      <c r="M70" s="35"/>
      <c r="N70" s="35">
        <v>78</v>
      </c>
      <c r="O70" s="42">
        <v>24</v>
      </c>
      <c r="P70" s="43">
        <v>184.9</v>
      </c>
      <c r="Q70" s="44">
        <v>473.1</v>
      </c>
    </row>
    <row r="71" spans="1:17" ht="12">
      <c r="A71" s="18"/>
      <c r="B71" s="19"/>
      <c r="C71" s="32"/>
      <c r="D71" s="83" t="s">
        <v>103</v>
      </c>
      <c r="E71" s="62"/>
      <c r="F71" s="35">
        <v>2200</v>
      </c>
      <c r="G71" s="36">
        <f>N71*I71</f>
        <v>10279.5</v>
      </c>
      <c r="H71" s="37">
        <f>E71/3600/N71</f>
        <v>0</v>
      </c>
      <c r="I71" s="35">
        <v>12.46</v>
      </c>
      <c r="J71" s="83">
        <v>25</v>
      </c>
      <c r="K71" s="39">
        <f t="shared" si="7"/>
        <v>298.15</v>
      </c>
      <c r="L71" s="40">
        <f t="shared" si="8"/>
        <v>32.41022407214287</v>
      </c>
      <c r="M71" s="35"/>
      <c r="N71" s="35">
        <v>825</v>
      </c>
      <c r="O71" s="42">
        <v>24</v>
      </c>
      <c r="P71" s="43"/>
      <c r="Q71" s="44"/>
    </row>
    <row r="72" spans="1:17" ht="12">
      <c r="A72" s="18"/>
      <c r="B72" s="19"/>
      <c r="C72" s="32"/>
      <c r="D72" s="83" t="s">
        <v>104</v>
      </c>
      <c r="E72" s="62"/>
      <c r="F72" s="35">
        <v>2200</v>
      </c>
      <c r="G72" s="36">
        <f>N72*I72</f>
        <v>2828.42</v>
      </c>
      <c r="H72" s="37">
        <f t="shared" si="6"/>
        <v>0</v>
      </c>
      <c r="I72" s="35">
        <v>12.46</v>
      </c>
      <c r="J72" s="83">
        <v>25</v>
      </c>
      <c r="K72" s="39">
        <f t="shared" si="7"/>
        <v>298.15</v>
      </c>
      <c r="L72" s="40">
        <f t="shared" si="8"/>
        <v>17.000746355818674</v>
      </c>
      <c r="M72" s="35"/>
      <c r="N72" s="35">
        <v>227</v>
      </c>
      <c r="O72" s="42">
        <v>24</v>
      </c>
      <c r="P72" s="43"/>
      <c r="Q72" s="44"/>
    </row>
    <row r="73" spans="1:17" ht="12">
      <c r="A73" s="18"/>
      <c r="B73" s="19"/>
      <c r="C73" s="32"/>
      <c r="D73" s="83" t="s">
        <v>105</v>
      </c>
      <c r="E73" s="62"/>
      <c r="F73" s="35">
        <v>2200</v>
      </c>
      <c r="G73" s="36">
        <f>N73*I73</f>
        <v>2828.42</v>
      </c>
      <c r="H73" s="37">
        <f t="shared" si="6"/>
        <v>0</v>
      </c>
      <c r="I73" s="35">
        <v>12.46</v>
      </c>
      <c r="J73" s="83">
        <v>25</v>
      </c>
      <c r="K73" s="39">
        <f t="shared" si="7"/>
        <v>298.15</v>
      </c>
      <c r="L73" s="40">
        <f t="shared" si="8"/>
        <v>17.000746355818674</v>
      </c>
      <c r="M73" s="35"/>
      <c r="N73" s="35">
        <v>227</v>
      </c>
      <c r="O73" s="42">
        <v>24</v>
      </c>
      <c r="P73" s="43"/>
      <c r="Q73" s="44"/>
    </row>
    <row r="74" spans="1:17" ht="12">
      <c r="A74" s="18"/>
      <c r="B74" s="19"/>
      <c r="C74" s="49"/>
      <c r="D74" s="82" t="s">
        <v>106</v>
      </c>
      <c r="E74" s="81"/>
      <c r="F74" s="51">
        <v>2200</v>
      </c>
      <c r="G74" s="72">
        <f>N74*I74</f>
        <v>5357.8</v>
      </c>
      <c r="H74" s="53">
        <f t="shared" si="6"/>
        <v>0</v>
      </c>
      <c r="I74" s="51">
        <v>12.46</v>
      </c>
      <c r="J74" s="82">
        <v>25</v>
      </c>
      <c r="K74" s="55">
        <f t="shared" si="7"/>
        <v>298.15</v>
      </c>
      <c r="L74" s="56">
        <f t="shared" si="8"/>
        <v>23.398568422792877</v>
      </c>
      <c r="M74" s="51"/>
      <c r="N74" s="51">
        <v>430</v>
      </c>
      <c r="O74" s="58">
        <v>24</v>
      </c>
      <c r="P74" s="59"/>
      <c r="Q74" s="60"/>
    </row>
  </sheetData>
  <mergeCells count="25">
    <mergeCell ref="A2:A20"/>
    <mergeCell ref="B2:B20"/>
    <mergeCell ref="D9:D20"/>
    <mergeCell ref="I9:I20"/>
    <mergeCell ref="M9:M20"/>
    <mergeCell ref="A21:A46"/>
    <mergeCell ref="B21:B46"/>
    <mergeCell ref="D24:D27"/>
    <mergeCell ref="D33:D34"/>
    <mergeCell ref="D35:D38"/>
    <mergeCell ref="I35:I38"/>
    <mergeCell ref="M35:M38"/>
    <mergeCell ref="D39:D40"/>
    <mergeCell ref="I39:I40"/>
    <mergeCell ref="M39:M40"/>
    <mergeCell ref="D41:D46"/>
    <mergeCell ref="M41:M46"/>
    <mergeCell ref="A47:A58"/>
    <mergeCell ref="B47:B58"/>
    <mergeCell ref="D48:D51"/>
    <mergeCell ref="M48:M51"/>
    <mergeCell ref="A59:A63"/>
    <mergeCell ref="B59:B63"/>
    <mergeCell ref="A64:A74"/>
    <mergeCell ref="B64:B7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lod andrea</dc:creator>
  <cp:keywords/>
  <dc:description/>
  <cp:lastModifiedBy>lod andrea</cp:lastModifiedBy>
  <cp:lastPrinted>2008-12-03T16:01:53Z</cp:lastPrinted>
  <dcterms:created xsi:type="dcterms:W3CDTF">2007-09-27T09:44:48Z</dcterms:created>
  <dcterms:modified xsi:type="dcterms:W3CDTF">2007-09-28T09:46:28Z</dcterms:modified>
  <cp:category/>
  <cp:version/>
  <cp:contentType/>
  <cp:contentStatus/>
  <cp:revision>1</cp:revision>
</cp:coreProperties>
</file>