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7950"/>
  </bookViews>
  <sheets>
    <sheet name="VIA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3" i="4"/>
  <c r="B40"/>
  <c r="B39"/>
  <c r="B38"/>
  <c r="G34"/>
  <c r="B34"/>
  <c r="H38"/>
  <c r="H39"/>
  <c r="H40"/>
  <c r="H41"/>
  <c r="H43"/>
  <c r="H44"/>
  <c r="H45"/>
  <c r="H34"/>
  <c r="G38"/>
  <c r="G39"/>
  <c r="G40"/>
  <c r="G41"/>
  <c r="G43"/>
  <c r="G44"/>
  <c r="G45"/>
  <c r="K8"/>
  <c r="K9"/>
  <c r="K10"/>
  <c r="K11"/>
  <c r="K13"/>
  <c r="K14"/>
  <c r="K15"/>
  <c r="K4"/>
  <c r="J8"/>
  <c r="J9"/>
  <c r="J10"/>
  <c r="J11"/>
  <c r="J13"/>
  <c r="J14"/>
  <c r="J15"/>
  <c r="J4"/>
  <c r="B25"/>
  <c r="I5"/>
  <c r="H35" s="1"/>
  <c r="I6"/>
  <c r="H36" s="1"/>
  <c r="I7"/>
  <c r="H37" s="1"/>
  <c r="I8"/>
  <c r="I9"/>
  <c r="I10"/>
  <c r="I11"/>
  <c r="I12"/>
  <c r="J12" s="1"/>
  <c r="K12" s="1"/>
  <c r="G42" s="1"/>
  <c r="I13"/>
  <c r="I14"/>
  <c r="I15"/>
  <c r="I16"/>
  <c r="H46" s="1"/>
  <c r="I17"/>
  <c r="H47" s="1"/>
  <c r="I18"/>
  <c r="H48" s="1"/>
  <c r="I4"/>
  <c r="F35"/>
  <c r="F36"/>
  <c r="F37"/>
  <c r="F38"/>
  <c r="F39"/>
  <c r="F40"/>
  <c r="F41"/>
  <c r="F42"/>
  <c r="F43"/>
  <c r="F44"/>
  <c r="F45"/>
  <c r="F46"/>
  <c r="F47"/>
  <c r="F48"/>
  <c r="F34"/>
  <c r="E36"/>
  <c r="E37" s="1"/>
  <c r="E38" s="1"/>
  <c r="E39" s="1"/>
  <c r="E40" s="1"/>
  <c r="E41" s="1"/>
  <c r="E42" s="1"/>
  <c r="E43" s="1"/>
  <c r="E44" s="1"/>
  <c r="E45" s="1"/>
  <c r="E46" s="1"/>
  <c r="E47" s="1"/>
  <c r="E48" s="1"/>
  <c r="E35"/>
  <c r="D35"/>
  <c r="D36"/>
  <c r="D37"/>
  <c r="D38"/>
  <c r="D39"/>
  <c r="D40"/>
  <c r="D41"/>
  <c r="D42"/>
  <c r="D43"/>
  <c r="D44"/>
  <c r="D45"/>
  <c r="D46"/>
  <c r="D47"/>
  <c r="D48"/>
  <c r="D34"/>
  <c r="B43"/>
  <c r="B44"/>
  <c r="C44"/>
  <c r="B45"/>
  <c r="C45"/>
  <c r="B36"/>
  <c r="C36"/>
  <c r="C38"/>
  <c r="C39"/>
  <c r="C40"/>
  <c r="B41"/>
  <c r="C41"/>
  <c r="C34"/>
  <c r="D2" i="2"/>
  <c r="D3"/>
  <c r="D4"/>
  <c r="D5"/>
  <c r="D6"/>
  <c r="D7"/>
  <c r="D8"/>
  <c r="D1"/>
  <c r="B10"/>
  <c r="C3"/>
  <c r="C4"/>
  <c r="C5" s="1"/>
  <c r="C6" s="1"/>
  <c r="C7" s="1"/>
  <c r="C8" s="1"/>
  <c r="C2"/>
  <c r="C1"/>
  <c r="D4" i="4"/>
  <c r="R10"/>
  <c r="Q10"/>
  <c r="D10" s="1"/>
  <c r="Q11"/>
  <c r="D11" s="1"/>
  <c r="Q13"/>
  <c r="D13" s="1"/>
  <c r="Q14"/>
  <c r="D14" s="1"/>
  <c r="Q15"/>
  <c r="D15" s="1"/>
  <c r="R11"/>
  <c r="R13"/>
  <c r="R14"/>
  <c r="R15"/>
  <c r="U9"/>
  <c r="T9"/>
  <c r="S9"/>
  <c r="R9"/>
  <c r="Q9"/>
  <c r="D9" s="1"/>
  <c r="S8"/>
  <c r="R8"/>
  <c r="T8"/>
  <c r="U8"/>
  <c r="Q8"/>
  <c r="D8" s="1"/>
  <c r="D22"/>
  <c r="Y18"/>
  <c r="C48" s="1"/>
  <c r="X18"/>
  <c r="B48" s="1"/>
  <c r="Y17"/>
  <c r="C47" s="1"/>
  <c r="X17"/>
  <c r="B47" s="1"/>
  <c r="E17"/>
  <c r="E18" s="1"/>
  <c r="Y16"/>
  <c r="C46" s="1"/>
  <c r="X16"/>
  <c r="B46" s="1"/>
  <c r="Y15"/>
  <c r="X15"/>
  <c r="Y14"/>
  <c r="X14"/>
  <c r="Y13"/>
  <c r="X13"/>
  <c r="Y12"/>
  <c r="C42" s="1"/>
  <c r="X12"/>
  <c r="B42" s="1"/>
  <c r="Y11"/>
  <c r="X11"/>
  <c r="Y10"/>
  <c r="X10"/>
  <c r="Y9"/>
  <c r="X9"/>
  <c r="Y8"/>
  <c r="X8"/>
  <c r="Y7"/>
  <c r="C37" s="1"/>
  <c r="X7"/>
  <c r="B37" s="1"/>
  <c r="Y5"/>
  <c r="C35" s="1"/>
  <c r="X5"/>
  <c r="B35" s="1"/>
  <c r="Y4"/>
  <c r="X4"/>
  <c r="J17" l="1"/>
  <c r="K17" s="1"/>
  <c r="G47" s="1"/>
  <c r="J18"/>
  <c r="K18" s="1"/>
  <c r="G48" s="1"/>
  <c r="J16"/>
  <c r="K16" s="1"/>
  <c r="G46" s="1"/>
  <c r="H42"/>
  <c r="J7"/>
  <c r="K7" s="1"/>
  <c r="G37" s="1"/>
  <c r="J5"/>
  <c r="K5" s="1"/>
  <c r="G35" s="1"/>
  <c r="J6"/>
  <c r="K6" s="1"/>
  <c r="G36" s="1"/>
</calcChain>
</file>

<file path=xl/sharedStrings.xml><?xml version="1.0" encoding="utf-8"?>
<sst xmlns="http://schemas.openxmlformats.org/spreadsheetml/2006/main" count="128" uniqueCount="72">
  <si>
    <t>Camini</t>
  </si>
  <si>
    <t>E1</t>
  </si>
  <si>
    <t>Aspiratore cippatore</t>
  </si>
  <si>
    <t>Portata</t>
  </si>
  <si>
    <t>Polveri</t>
  </si>
  <si>
    <t>Diametro</t>
  </si>
  <si>
    <t>altezza</t>
  </si>
  <si>
    <t>Temperatura</t>
  </si>
  <si>
    <t>Nm^3/h</t>
  </si>
  <si>
    <t>M</t>
  </si>
  <si>
    <t>°C</t>
  </si>
  <si>
    <t>mg/Nm^3</t>
  </si>
  <si>
    <t>X</t>
  </si>
  <si>
    <t>Y</t>
  </si>
  <si>
    <t>E2.1</t>
  </si>
  <si>
    <t>Funzionamento</t>
  </si>
  <si>
    <t>normale</t>
  </si>
  <si>
    <t>emergenza</t>
  </si>
  <si>
    <t>E2.2</t>
  </si>
  <si>
    <t>Essicatoio fibra di legno</t>
  </si>
  <si>
    <t>E2.3</t>
  </si>
  <si>
    <t>E3</t>
  </si>
  <si>
    <t>E4</t>
  </si>
  <si>
    <t>E5</t>
  </si>
  <si>
    <t>E6</t>
  </si>
  <si>
    <t>E7</t>
  </si>
  <si>
    <t>E8</t>
  </si>
  <si>
    <t>E9</t>
  </si>
  <si>
    <t>Filtro bioscrubber</t>
  </si>
  <si>
    <t>CO</t>
  </si>
  <si>
    <t>Nox</t>
  </si>
  <si>
    <t>SO2</t>
  </si>
  <si>
    <t>Formaldeide</t>
  </si>
  <si>
    <t>Caldaia a polverino</t>
  </si>
  <si>
    <t>Separatore grumi e formatrice</t>
  </si>
  <si>
    <t>Pre-pressa, sezionatrice e recuperi scarti vari</t>
  </si>
  <si>
    <t>Scrubber cappa pressa</t>
  </si>
  <si>
    <t>Calibratrici e levigatrici</t>
  </si>
  <si>
    <t>E10.1</t>
  </si>
  <si>
    <t>E10.2</t>
  </si>
  <si>
    <t>E10.3</t>
  </si>
  <si>
    <t>Motore endotermico a metano</t>
  </si>
  <si>
    <t>Trasporto pneumatico polveri</t>
  </si>
  <si>
    <t>Trasporto pneumatico particelle grossolane</t>
  </si>
  <si>
    <t>CN</t>
  </si>
  <si>
    <t>p</t>
  </si>
  <si>
    <t>T</t>
  </si>
  <si>
    <t>R</t>
  </si>
  <si>
    <t>Rho</t>
  </si>
  <si>
    <t>kg/m^2</t>
  </si>
  <si>
    <t>Coordinata rif</t>
  </si>
  <si>
    <t>Xo</t>
  </si>
  <si>
    <t>Yo</t>
  </si>
  <si>
    <t>m</t>
  </si>
  <si>
    <t>Scarico caldaia 44 MW</t>
  </si>
  <si>
    <t>Caldaia biomassa</t>
  </si>
  <si>
    <t>Flussi di massa</t>
  </si>
  <si>
    <t>kg/h</t>
  </si>
  <si>
    <t>Concentrazioni</t>
  </si>
  <si>
    <t>mg/h</t>
  </si>
  <si>
    <t>massa emessa polveri</t>
  </si>
  <si>
    <t>x</t>
  </si>
  <si>
    <t>y</t>
  </si>
  <si>
    <t>H</t>
  </si>
  <si>
    <t>H_base</t>
  </si>
  <si>
    <t>Diam</t>
  </si>
  <si>
    <t>vel</t>
  </si>
  <si>
    <t>T K</t>
  </si>
  <si>
    <t>K</t>
  </si>
  <si>
    <t>rho_att</t>
  </si>
  <si>
    <t>Q_attuale</t>
  </si>
  <si>
    <t>m^3/h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</si>
</sst>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11" fontId="0" fillId="0" borderId="0" xfId="0" applyNumberFormat="1" applyFill="1"/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1" fontId="0" fillId="0" borderId="0" xfId="0" applyNumberFormat="1"/>
    <xf numFmtId="11" fontId="0" fillId="2" borderId="0" xfId="0" applyNumberForma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barChart>
        <c:barDir val="col"/>
        <c:grouping val="clustered"/>
        <c:ser>
          <c:idx val="0"/>
          <c:order val="0"/>
          <c:cat>
            <c:strRef>
              <c:f>Sheet2!$A$1:$A$8</c:f>
              <c:strCache>
                <c:ptCount val="8"/>
                <c:pt idx="0">
                  <c:v>E2.3</c:v>
                </c:pt>
                <c:pt idx="1">
                  <c:v>E4</c:v>
                </c:pt>
                <c:pt idx="2">
                  <c:v>E7</c:v>
                </c:pt>
                <c:pt idx="3">
                  <c:v>E5</c:v>
                </c:pt>
                <c:pt idx="4">
                  <c:v>E1</c:v>
                </c:pt>
                <c:pt idx="5">
                  <c:v>E3</c:v>
                </c:pt>
                <c:pt idx="6">
                  <c:v>E8</c:v>
                </c:pt>
                <c:pt idx="7">
                  <c:v>E9</c:v>
                </c:pt>
              </c:strCache>
            </c:strRef>
          </c:cat>
          <c:val>
            <c:numRef>
              <c:f>Sheet2!$D$1:$D$8</c:f>
              <c:numCache>
                <c:formatCode>0.00E+00</c:formatCode>
                <c:ptCount val="8"/>
                <c:pt idx="0">
                  <c:v>0.77702702702702697</c:v>
                </c:pt>
                <c:pt idx="1">
                  <c:v>0.84797297297297303</c:v>
                </c:pt>
                <c:pt idx="2">
                  <c:v>0.91216216216216217</c:v>
                </c:pt>
                <c:pt idx="3">
                  <c:v>0.96959459459459463</c:v>
                </c:pt>
                <c:pt idx="4">
                  <c:v>0.98141891891891897</c:v>
                </c:pt>
                <c:pt idx="5">
                  <c:v>0.9932432432432432</c:v>
                </c:pt>
                <c:pt idx="6">
                  <c:v>0.99831081081081086</c:v>
                </c:pt>
                <c:pt idx="7">
                  <c:v>1</c:v>
                </c:pt>
              </c:numCache>
            </c:numRef>
          </c:val>
        </c:ser>
        <c:axId val="54924416"/>
        <c:axId val="54925952"/>
      </c:barChart>
      <c:catAx>
        <c:axId val="54924416"/>
        <c:scaling>
          <c:orientation val="minMax"/>
        </c:scaling>
        <c:axPos val="b"/>
        <c:tickLblPos val="nextTo"/>
        <c:crossAx val="54925952"/>
        <c:crosses val="autoZero"/>
        <c:auto val="1"/>
        <c:lblAlgn val="ctr"/>
        <c:lblOffset val="100"/>
      </c:catAx>
      <c:valAx>
        <c:axId val="54925952"/>
        <c:scaling>
          <c:orientation val="minMax"/>
        </c:scaling>
        <c:axPos val="l"/>
        <c:majorGridlines/>
        <c:numFmt formatCode="0.00E+00" sourceLinked="1"/>
        <c:tickLblPos val="nextTo"/>
        <c:crossAx val="549244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47625</xdr:rowOff>
    </xdr:from>
    <xdr:to>
      <xdr:col>12</xdr:col>
      <xdr:colOff>76200</xdr:colOff>
      <xdr:row>17</xdr:row>
      <xdr:rowOff>123825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abSelected="1" topLeftCell="G1" workbookViewId="0">
      <selection activeCell="G16" sqref="A16:XFD18"/>
    </sheetView>
  </sheetViews>
  <sheetFormatPr defaultRowHeight="15"/>
  <cols>
    <col min="1" max="1" width="7.42578125" customWidth="1"/>
    <col min="2" max="2" width="21.42578125" customWidth="1"/>
    <col min="3" max="3" width="14.42578125" customWidth="1"/>
    <col min="4" max="4" width="21.5703125" customWidth="1"/>
    <col min="7" max="15" width="10.140625" customWidth="1"/>
    <col min="20" max="20" width="13.42578125" customWidth="1"/>
  </cols>
  <sheetData>
    <row r="1" spans="1:25">
      <c r="L1" s="19" t="s">
        <v>56</v>
      </c>
      <c r="M1" s="20"/>
      <c r="N1" s="20"/>
      <c r="O1" s="20"/>
      <c r="P1" s="21"/>
      <c r="Q1" s="18" t="s">
        <v>58</v>
      </c>
      <c r="R1" s="18"/>
      <c r="S1" s="18"/>
      <c r="T1" s="18"/>
      <c r="U1" s="18"/>
    </row>
    <row r="2" spans="1:25">
      <c r="D2" t="s">
        <v>60</v>
      </c>
      <c r="E2" t="s">
        <v>8</v>
      </c>
      <c r="F2" t="s">
        <v>9</v>
      </c>
      <c r="G2" t="s">
        <v>9</v>
      </c>
      <c r="H2" t="s">
        <v>10</v>
      </c>
      <c r="I2" t="s">
        <v>68</v>
      </c>
      <c r="K2" t="s">
        <v>71</v>
      </c>
      <c r="L2" s="7" t="s">
        <v>57</v>
      </c>
      <c r="M2" s="8" t="s">
        <v>57</v>
      </c>
      <c r="N2" s="8" t="s">
        <v>57</v>
      </c>
      <c r="O2" s="8" t="s">
        <v>57</v>
      </c>
      <c r="P2" s="9" t="s">
        <v>57</v>
      </c>
      <c r="Q2" t="s">
        <v>11</v>
      </c>
      <c r="R2" t="s">
        <v>11</v>
      </c>
      <c r="S2" t="s">
        <v>11</v>
      </c>
      <c r="T2" t="s">
        <v>11</v>
      </c>
      <c r="U2" t="s">
        <v>11</v>
      </c>
      <c r="V2" t="s">
        <v>53</v>
      </c>
      <c r="W2" t="s">
        <v>53</v>
      </c>
    </row>
    <row r="3" spans="1:25">
      <c r="A3" t="s">
        <v>0</v>
      </c>
      <c r="C3" t="s">
        <v>15</v>
      </c>
      <c r="D3" t="s">
        <v>59</v>
      </c>
      <c r="E3" t="s">
        <v>3</v>
      </c>
      <c r="F3" t="s">
        <v>5</v>
      </c>
      <c r="G3" t="s">
        <v>6</v>
      </c>
      <c r="H3" t="s">
        <v>7</v>
      </c>
      <c r="J3" t="s">
        <v>69</v>
      </c>
      <c r="K3" t="s">
        <v>70</v>
      </c>
      <c r="L3" s="7" t="s">
        <v>4</v>
      </c>
      <c r="M3" s="8" t="s">
        <v>29</v>
      </c>
      <c r="N3" s="8" t="s">
        <v>30</v>
      </c>
      <c r="O3" s="8" t="s">
        <v>31</v>
      </c>
      <c r="P3" s="9" t="s">
        <v>32</v>
      </c>
      <c r="Q3" t="s">
        <v>4</v>
      </c>
      <c r="R3" t="s">
        <v>29</v>
      </c>
      <c r="S3" t="s">
        <v>30</v>
      </c>
      <c r="T3" t="s">
        <v>31</v>
      </c>
      <c r="U3" t="s">
        <v>32</v>
      </c>
      <c r="V3" t="s">
        <v>12</v>
      </c>
      <c r="W3" t="s">
        <v>13</v>
      </c>
      <c r="X3" t="s">
        <v>12</v>
      </c>
      <c r="Y3" t="s">
        <v>13</v>
      </c>
    </row>
    <row r="4" spans="1:25">
      <c r="A4" t="s">
        <v>1</v>
      </c>
      <c r="B4" t="s">
        <v>2</v>
      </c>
      <c r="C4" t="s">
        <v>16</v>
      </c>
      <c r="D4" s="16">
        <f>E4*Q4</f>
        <v>70000</v>
      </c>
      <c r="E4" s="1">
        <v>20000</v>
      </c>
      <c r="F4">
        <v>0.7</v>
      </c>
      <c r="G4">
        <v>15</v>
      </c>
      <c r="H4">
        <v>25</v>
      </c>
      <c r="I4">
        <f>H4+273.15</f>
        <v>298.14999999999998</v>
      </c>
      <c r="J4">
        <f>$B$21*$B$24/($B$23*I4)</f>
        <v>1.169911914911419</v>
      </c>
      <c r="K4">
        <f>E4*$B$25/J4</f>
        <v>20000</v>
      </c>
      <c r="L4" s="7">
        <v>7.0000000000000007E-2</v>
      </c>
      <c r="M4" s="8"/>
      <c r="N4" s="8"/>
      <c r="O4" s="8"/>
      <c r="P4" s="9"/>
      <c r="Q4">
        <v>3.5</v>
      </c>
      <c r="V4">
        <v>135</v>
      </c>
      <c r="W4">
        <v>225</v>
      </c>
      <c r="X4">
        <f>V4/1000</f>
        <v>0.13500000000000001</v>
      </c>
      <c r="Y4">
        <f>W4/1000</f>
        <v>0.22500000000000001</v>
      </c>
    </row>
    <row r="5" spans="1:25" s="2" customFormat="1" hidden="1">
      <c r="A5" s="2" t="s">
        <v>14</v>
      </c>
      <c r="B5" s="2" t="s">
        <v>54</v>
      </c>
      <c r="C5" s="2" t="s">
        <v>17</v>
      </c>
      <c r="D5" s="17"/>
      <c r="E5" s="3">
        <v>9000</v>
      </c>
      <c r="F5" s="2">
        <v>1.3</v>
      </c>
      <c r="G5" s="2">
        <v>32</v>
      </c>
      <c r="H5" s="2">
        <v>950</v>
      </c>
      <c r="I5">
        <f t="shared" ref="I5:I18" si="0">H5+273.15</f>
        <v>1223.1500000000001</v>
      </c>
      <c r="J5">
        <f t="shared" ref="J5:J18" si="1">$B$21*$B$24/($B$23*I5)</f>
        <v>0.28517290392089234</v>
      </c>
      <c r="K5">
        <f t="shared" ref="K5:K18" si="2">E5*$B$25/J5</f>
        <v>36922.186818715425</v>
      </c>
      <c r="L5" s="10"/>
      <c r="M5" s="11"/>
      <c r="N5" s="11"/>
      <c r="O5" s="11"/>
      <c r="P5" s="12"/>
      <c r="V5" s="2">
        <v>185</v>
      </c>
      <c r="W5" s="2">
        <v>140</v>
      </c>
      <c r="X5">
        <f t="shared" ref="X5:Y18" si="3">V5/1000</f>
        <v>0.185</v>
      </c>
      <c r="Y5">
        <f t="shared" si="3"/>
        <v>0.14000000000000001</v>
      </c>
    </row>
    <row r="6" spans="1:25" s="2" customFormat="1" hidden="1">
      <c r="B6" s="2" t="s">
        <v>55</v>
      </c>
      <c r="C6" s="2" t="s">
        <v>17</v>
      </c>
      <c r="D6" s="17"/>
      <c r="E6" s="3">
        <v>135000</v>
      </c>
      <c r="F6" s="2">
        <v>2.5</v>
      </c>
      <c r="G6" s="2">
        <v>30</v>
      </c>
      <c r="H6" s="2">
        <v>350</v>
      </c>
      <c r="I6">
        <f t="shared" si="0"/>
        <v>623.15</v>
      </c>
      <c r="J6">
        <f t="shared" si="1"/>
        <v>0.55975164475782646</v>
      </c>
      <c r="K6">
        <f t="shared" si="2"/>
        <v>282157.47107160831</v>
      </c>
      <c r="L6" s="10"/>
      <c r="M6" s="11"/>
      <c r="N6" s="11"/>
      <c r="O6" s="11"/>
      <c r="P6" s="12"/>
      <c r="X6"/>
      <c r="Y6"/>
    </row>
    <row r="7" spans="1:25" s="2" customFormat="1" hidden="1">
      <c r="A7" s="2" t="s">
        <v>18</v>
      </c>
      <c r="B7" s="2" t="s">
        <v>19</v>
      </c>
      <c r="C7" s="2" t="s">
        <v>17</v>
      </c>
      <c r="D7" s="17"/>
      <c r="E7" s="3">
        <v>375000</v>
      </c>
      <c r="F7" s="2">
        <v>3</v>
      </c>
      <c r="G7" s="2">
        <v>30</v>
      </c>
      <c r="H7" s="2">
        <v>65</v>
      </c>
      <c r="I7">
        <f t="shared" si="0"/>
        <v>338.15</v>
      </c>
      <c r="J7">
        <f t="shared" si="1"/>
        <v>1.031522216267454</v>
      </c>
      <c r="K7">
        <f t="shared" si="2"/>
        <v>425310.24652020796</v>
      </c>
      <c r="L7" s="10"/>
      <c r="M7" s="11"/>
      <c r="N7" s="11"/>
      <c r="O7" s="11"/>
      <c r="P7" s="12"/>
      <c r="V7" s="2">
        <v>195</v>
      </c>
      <c r="W7" s="2">
        <v>140</v>
      </c>
      <c r="X7">
        <f t="shared" si="3"/>
        <v>0.19500000000000001</v>
      </c>
      <c r="Y7">
        <f t="shared" si="3"/>
        <v>0.14000000000000001</v>
      </c>
    </row>
    <row r="8" spans="1:25">
      <c r="A8" t="s">
        <v>20</v>
      </c>
      <c r="B8" t="s">
        <v>28</v>
      </c>
      <c r="C8" t="s">
        <v>16</v>
      </c>
      <c r="D8" s="16">
        <f>E8*Q8</f>
        <v>4600000</v>
      </c>
      <c r="E8" s="1">
        <v>460000</v>
      </c>
      <c r="F8">
        <v>3.6</v>
      </c>
      <c r="G8">
        <v>43</v>
      </c>
      <c r="H8">
        <v>50</v>
      </c>
      <c r="I8">
        <f t="shared" si="0"/>
        <v>323.14999999999998</v>
      </c>
      <c r="J8">
        <f t="shared" si="1"/>
        <v>1.0794034888777335</v>
      </c>
      <c r="K8">
        <f t="shared" si="2"/>
        <v>498571.18899882608</v>
      </c>
      <c r="L8" s="7">
        <v>4.5999999999999996</v>
      </c>
      <c r="M8" s="8">
        <v>7</v>
      </c>
      <c r="N8" s="8">
        <v>18</v>
      </c>
      <c r="O8" s="8">
        <v>4.5999999999999996</v>
      </c>
      <c r="P8" s="9">
        <v>4.1500000000000004</v>
      </c>
      <c r="Q8" s="6">
        <f>L8*1000000/$E8</f>
        <v>10</v>
      </c>
      <c r="R8" s="6">
        <f t="shared" ref="R8:U8" si="4">M8*1000000/$E8</f>
        <v>15.217391304347826</v>
      </c>
      <c r="S8" s="6">
        <f>N8*1000000/$E8</f>
        <v>39.130434782608695</v>
      </c>
      <c r="T8" s="6">
        <f t="shared" si="4"/>
        <v>10</v>
      </c>
      <c r="U8" s="6">
        <f t="shared" si="4"/>
        <v>9.0217391304347831</v>
      </c>
      <c r="V8">
        <v>180</v>
      </c>
      <c r="W8">
        <v>180</v>
      </c>
      <c r="X8">
        <f t="shared" si="3"/>
        <v>0.18</v>
      </c>
      <c r="Y8">
        <f t="shared" si="3"/>
        <v>0.18</v>
      </c>
    </row>
    <row r="9" spans="1:25">
      <c r="A9" t="s">
        <v>21</v>
      </c>
      <c r="B9" t="s">
        <v>33</v>
      </c>
      <c r="C9" t="s">
        <v>16</v>
      </c>
      <c r="D9" s="16">
        <f>E9*Q9</f>
        <v>70000</v>
      </c>
      <c r="E9" s="1">
        <v>16000</v>
      </c>
      <c r="F9">
        <v>1</v>
      </c>
      <c r="G9">
        <v>22</v>
      </c>
      <c r="H9">
        <v>170</v>
      </c>
      <c r="I9">
        <f t="shared" si="0"/>
        <v>443.15</v>
      </c>
      <c r="J9">
        <f t="shared" si="1"/>
        <v>0.7871132515645709</v>
      </c>
      <c r="K9">
        <f t="shared" si="2"/>
        <v>23781.318128458828</v>
      </c>
      <c r="L9" s="7">
        <v>7.0000000000000007E-2</v>
      </c>
      <c r="M9" s="8">
        <v>0.21</v>
      </c>
      <c r="N9" s="8">
        <v>2.13</v>
      </c>
      <c r="O9" s="8">
        <v>0.5</v>
      </c>
      <c r="P9" s="9"/>
      <c r="Q9" s="6">
        <f>L9*1000000/$E9</f>
        <v>4.375</v>
      </c>
      <c r="R9" s="6">
        <f>M9*1000000/$E9</f>
        <v>13.125</v>
      </c>
      <c r="S9" s="6">
        <f>N9*1000000/$E9</f>
        <v>133.125</v>
      </c>
      <c r="T9" s="6">
        <f>O9*1000000/$E9</f>
        <v>31.25</v>
      </c>
      <c r="U9" s="6">
        <f>P9*1000000/$E9</f>
        <v>0</v>
      </c>
      <c r="V9">
        <v>165</v>
      </c>
      <c r="W9">
        <v>140</v>
      </c>
      <c r="X9">
        <f t="shared" si="3"/>
        <v>0.16500000000000001</v>
      </c>
      <c r="Y9">
        <f t="shared" si="3"/>
        <v>0.14000000000000001</v>
      </c>
    </row>
    <row r="10" spans="1:25">
      <c r="A10" t="s">
        <v>22</v>
      </c>
      <c r="B10" t="s">
        <v>34</v>
      </c>
      <c r="C10" t="s">
        <v>16</v>
      </c>
      <c r="D10" s="16">
        <f>E10*Q10</f>
        <v>420000</v>
      </c>
      <c r="E10" s="1">
        <v>120000</v>
      </c>
      <c r="F10">
        <v>1.7</v>
      </c>
      <c r="G10">
        <v>15</v>
      </c>
      <c r="H10">
        <v>25</v>
      </c>
      <c r="I10">
        <f t="shared" si="0"/>
        <v>298.14999999999998</v>
      </c>
      <c r="J10">
        <f t="shared" si="1"/>
        <v>1.169911914911419</v>
      </c>
      <c r="K10">
        <f t="shared" si="2"/>
        <v>120000</v>
      </c>
      <c r="L10" s="7">
        <v>0.42</v>
      </c>
      <c r="M10" s="8"/>
      <c r="N10" s="8"/>
      <c r="O10" s="8"/>
      <c r="P10" s="9"/>
      <c r="Q10" s="6">
        <f t="shared" ref="Q10:Q15" si="5">L10*1000000/$E10</f>
        <v>3.5</v>
      </c>
      <c r="R10" s="6">
        <f>M10*1000000/$E10</f>
        <v>0</v>
      </c>
      <c r="V10">
        <v>120</v>
      </c>
      <c r="W10">
        <v>80</v>
      </c>
      <c r="X10">
        <f t="shared" si="3"/>
        <v>0.12</v>
      </c>
      <c r="Y10">
        <f t="shared" si="3"/>
        <v>0.08</v>
      </c>
    </row>
    <row r="11" spans="1:25">
      <c r="A11" t="s">
        <v>23</v>
      </c>
      <c r="B11" t="s">
        <v>35</v>
      </c>
      <c r="C11" t="s">
        <v>16</v>
      </c>
      <c r="D11" s="16">
        <f>E11*Q11</f>
        <v>340000</v>
      </c>
      <c r="E11" s="1">
        <v>98000</v>
      </c>
      <c r="F11">
        <v>1.7</v>
      </c>
      <c r="G11">
        <v>15</v>
      </c>
      <c r="H11">
        <v>25</v>
      </c>
      <c r="I11">
        <f t="shared" si="0"/>
        <v>298.14999999999998</v>
      </c>
      <c r="J11">
        <f t="shared" si="1"/>
        <v>1.169911914911419</v>
      </c>
      <c r="K11">
        <f t="shared" si="2"/>
        <v>98000</v>
      </c>
      <c r="L11" s="7">
        <v>0.34</v>
      </c>
      <c r="M11" s="8"/>
      <c r="N11" s="8"/>
      <c r="O11" s="8"/>
      <c r="P11" s="9"/>
      <c r="Q11" s="6">
        <f t="shared" si="5"/>
        <v>3.4693877551020407</v>
      </c>
      <c r="R11" s="6">
        <f t="shared" ref="R11:R15" si="6">M11*1000000/$E11</f>
        <v>0</v>
      </c>
      <c r="V11">
        <v>110</v>
      </c>
      <c r="W11">
        <v>75</v>
      </c>
      <c r="X11">
        <f t="shared" si="3"/>
        <v>0.11</v>
      </c>
      <c r="Y11">
        <f t="shared" si="3"/>
        <v>7.4999999999999997E-2</v>
      </c>
    </row>
    <row r="12" spans="1:25" s="2" customFormat="1" hidden="1">
      <c r="A12" s="2" t="s">
        <v>24</v>
      </c>
      <c r="B12" s="2" t="s">
        <v>36</v>
      </c>
      <c r="C12" s="2" t="s">
        <v>17</v>
      </c>
      <c r="D12" s="17"/>
      <c r="E12" s="3">
        <v>85000</v>
      </c>
      <c r="F12" s="2">
        <v>1.4</v>
      </c>
      <c r="G12" s="2">
        <v>15</v>
      </c>
      <c r="H12" s="2">
        <v>55</v>
      </c>
      <c r="I12">
        <f t="shared" si="0"/>
        <v>328.15</v>
      </c>
      <c r="J12">
        <f t="shared" si="1"/>
        <v>1.0629566888034119</v>
      </c>
      <c r="K12">
        <f t="shared" si="2"/>
        <v>93552.741908435346</v>
      </c>
      <c r="L12" s="10"/>
      <c r="M12" s="11"/>
      <c r="N12" s="11"/>
      <c r="O12" s="11"/>
      <c r="P12" s="12"/>
      <c r="V12" s="2">
        <v>45</v>
      </c>
      <c r="W12" s="2">
        <v>75</v>
      </c>
      <c r="X12">
        <f t="shared" si="3"/>
        <v>4.4999999999999998E-2</v>
      </c>
      <c r="Y12">
        <f t="shared" si="3"/>
        <v>7.4999999999999997E-2</v>
      </c>
    </row>
    <row r="13" spans="1:25">
      <c r="A13" t="s">
        <v>25</v>
      </c>
      <c r="B13" t="s">
        <v>37</v>
      </c>
      <c r="C13" t="s">
        <v>16</v>
      </c>
      <c r="D13" s="16">
        <f>E13*Q13</f>
        <v>380000</v>
      </c>
      <c r="E13" s="1">
        <v>110000</v>
      </c>
      <c r="F13">
        <v>1.6</v>
      </c>
      <c r="G13">
        <v>15</v>
      </c>
      <c r="H13">
        <v>25</v>
      </c>
      <c r="I13">
        <f t="shared" si="0"/>
        <v>298.14999999999998</v>
      </c>
      <c r="J13">
        <f t="shared" si="1"/>
        <v>1.169911914911419</v>
      </c>
      <c r="K13">
        <f t="shared" si="2"/>
        <v>110000</v>
      </c>
      <c r="L13" s="7">
        <v>0.38</v>
      </c>
      <c r="M13" s="8"/>
      <c r="N13" s="8"/>
      <c r="O13" s="8"/>
      <c r="P13" s="9"/>
      <c r="Q13" s="6">
        <f t="shared" si="5"/>
        <v>3.4545454545454546</v>
      </c>
      <c r="R13" s="6">
        <f t="shared" si="6"/>
        <v>0</v>
      </c>
      <c r="V13">
        <v>120</v>
      </c>
      <c r="W13">
        <v>75</v>
      </c>
      <c r="X13">
        <f t="shared" si="3"/>
        <v>0.12</v>
      </c>
      <c r="Y13">
        <f t="shared" si="3"/>
        <v>7.4999999999999997E-2</v>
      </c>
    </row>
    <row r="14" spans="1:25">
      <c r="A14" t="s">
        <v>26</v>
      </c>
      <c r="B14" t="s">
        <v>42</v>
      </c>
      <c r="C14" t="s">
        <v>16</v>
      </c>
      <c r="D14" s="16">
        <f>E14*Q14</f>
        <v>30000</v>
      </c>
      <c r="E14" s="1">
        <v>12000</v>
      </c>
      <c r="F14">
        <v>0.5</v>
      </c>
      <c r="G14">
        <v>35</v>
      </c>
      <c r="H14">
        <v>25</v>
      </c>
      <c r="I14">
        <f t="shared" si="0"/>
        <v>298.14999999999998</v>
      </c>
      <c r="J14">
        <f t="shared" si="1"/>
        <v>1.169911914911419</v>
      </c>
      <c r="K14">
        <f t="shared" si="2"/>
        <v>12000</v>
      </c>
      <c r="L14" s="7">
        <v>0.03</v>
      </c>
      <c r="M14" s="8"/>
      <c r="N14" s="8"/>
      <c r="O14" s="8"/>
      <c r="P14" s="9"/>
      <c r="Q14" s="6">
        <f t="shared" si="5"/>
        <v>2.5</v>
      </c>
      <c r="R14" s="6">
        <f t="shared" si="6"/>
        <v>0</v>
      </c>
      <c r="V14">
        <v>75</v>
      </c>
      <c r="W14">
        <v>75</v>
      </c>
      <c r="X14">
        <f t="shared" si="3"/>
        <v>7.4999999999999997E-2</v>
      </c>
      <c r="Y14">
        <f t="shared" si="3"/>
        <v>7.4999999999999997E-2</v>
      </c>
    </row>
    <row r="15" spans="1:25">
      <c r="A15" t="s">
        <v>27</v>
      </c>
      <c r="B15" t="s">
        <v>43</v>
      </c>
      <c r="C15" t="s">
        <v>16</v>
      </c>
      <c r="D15" s="16">
        <f>E15*Q15</f>
        <v>10000</v>
      </c>
      <c r="E15" s="1">
        <v>3000</v>
      </c>
      <c r="F15">
        <v>0.3</v>
      </c>
      <c r="G15">
        <v>20</v>
      </c>
      <c r="H15">
        <v>25</v>
      </c>
      <c r="I15">
        <f t="shared" si="0"/>
        <v>298.14999999999998</v>
      </c>
      <c r="J15">
        <f t="shared" si="1"/>
        <v>1.169911914911419</v>
      </c>
      <c r="K15">
        <f t="shared" si="2"/>
        <v>3000</v>
      </c>
      <c r="L15" s="7">
        <v>0.01</v>
      </c>
      <c r="M15" s="8"/>
      <c r="N15" s="8"/>
      <c r="O15" s="8"/>
      <c r="P15" s="9"/>
      <c r="Q15" s="6">
        <f t="shared" si="5"/>
        <v>3.3333333333333335</v>
      </c>
      <c r="R15" s="6">
        <f t="shared" si="6"/>
        <v>0</v>
      </c>
      <c r="V15">
        <v>125</v>
      </c>
      <c r="W15">
        <v>140</v>
      </c>
      <c r="X15">
        <f t="shared" si="3"/>
        <v>0.125</v>
      </c>
      <c r="Y15">
        <f t="shared" si="3"/>
        <v>0.14000000000000001</v>
      </c>
    </row>
    <row r="16" spans="1:25" s="2" customFormat="1" hidden="1">
      <c r="A16" s="2" t="s">
        <v>38</v>
      </c>
      <c r="B16" s="2" t="s">
        <v>41</v>
      </c>
      <c r="C16" s="2" t="s">
        <v>17</v>
      </c>
      <c r="E16" s="3">
        <v>18317</v>
      </c>
      <c r="F16" s="2">
        <v>0.9</v>
      </c>
      <c r="G16" s="2">
        <v>15</v>
      </c>
      <c r="H16" s="2">
        <v>454</v>
      </c>
      <c r="I16">
        <f t="shared" si="0"/>
        <v>727.15</v>
      </c>
      <c r="J16">
        <f t="shared" si="1"/>
        <v>0.47969364977080325</v>
      </c>
      <c r="K16">
        <f t="shared" si="2"/>
        <v>44672.837665604558</v>
      </c>
      <c r="L16" s="10"/>
      <c r="M16" s="11"/>
      <c r="N16" s="11"/>
      <c r="O16" s="11"/>
      <c r="P16" s="12"/>
      <c r="V16" s="2">
        <v>160</v>
      </c>
      <c r="W16" s="2">
        <v>75</v>
      </c>
      <c r="X16">
        <f t="shared" si="3"/>
        <v>0.16</v>
      </c>
      <c r="Y16">
        <f t="shared" si="3"/>
        <v>7.4999999999999997E-2</v>
      </c>
    </row>
    <row r="17" spans="1:25" s="2" customFormat="1" hidden="1">
      <c r="A17" s="2" t="s">
        <v>39</v>
      </c>
      <c r="B17" s="2" t="s">
        <v>41</v>
      </c>
      <c r="C17" s="2" t="s">
        <v>17</v>
      </c>
      <c r="E17" s="2">
        <f>E16</f>
        <v>18317</v>
      </c>
      <c r="F17" s="2">
        <v>0.9</v>
      </c>
      <c r="G17" s="2">
        <v>15</v>
      </c>
      <c r="H17" s="2">
        <v>454</v>
      </c>
      <c r="I17">
        <f t="shared" si="0"/>
        <v>727.15</v>
      </c>
      <c r="J17">
        <f t="shared" si="1"/>
        <v>0.47969364977080325</v>
      </c>
      <c r="K17">
        <f t="shared" si="2"/>
        <v>44672.837665604558</v>
      </c>
      <c r="L17" s="10"/>
      <c r="M17" s="11"/>
      <c r="N17" s="11"/>
      <c r="O17" s="11"/>
      <c r="P17" s="12"/>
      <c r="V17" s="2">
        <v>170</v>
      </c>
      <c r="W17" s="2">
        <v>75</v>
      </c>
      <c r="X17">
        <f t="shared" si="3"/>
        <v>0.17</v>
      </c>
      <c r="Y17">
        <f t="shared" si="3"/>
        <v>7.4999999999999997E-2</v>
      </c>
    </row>
    <row r="18" spans="1:25" s="2" customFormat="1" hidden="1">
      <c r="A18" s="2" t="s">
        <v>40</v>
      </c>
      <c r="B18" s="2" t="s">
        <v>41</v>
      </c>
      <c r="C18" s="2" t="s">
        <v>17</v>
      </c>
      <c r="E18" s="2">
        <f>E17</f>
        <v>18317</v>
      </c>
      <c r="F18" s="2">
        <v>0.9</v>
      </c>
      <c r="G18" s="2">
        <v>15</v>
      </c>
      <c r="H18" s="2">
        <v>454</v>
      </c>
      <c r="I18">
        <f t="shared" si="0"/>
        <v>727.15</v>
      </c>
      <c r="J18">
        <f t="shared" si="1"/>
        <v>0.47969364977080325</v>
      </c>
      <c r="K18">
        <f t="shared" si="2"/>
        <v>44672.837665604558</v>
      </c>
      <c r="L18" s="13"/>
      <c r="M18" s="14"/>
      <c r="N18" s="14"/>
      <c r="O18" s="14"/>
      <c r="P18" s="15"/>
      <c r="V18" s="2">
        <v>180</v>
      </c>
      <c r="W18" s="2">
        <v>75</v>
      </c>
      <c r="X18">
        <f t="shared" si="3"/>
        <v>0.18</v>
      </c>
      <c r="Y18">
        <f t="shared" si="3"/>
        <v>7.4999999999999997E-2</v>
      </c>
    </row>
    <row r="20" spans="1:25">
      <c r="A20" s="4" t="s">
        <v>44</v>
      </c>
      <c r="B20" s="4"/>
    </row>
    <row r="21" spans="1:25">
      <c r="A21" s="4" t="s">
        <v>45</v>
      </c>
      <c r="B21" s="5">
        <v>100000</v>
      </c>
    </row>
    <row r="22" spans="1:25">
      <c r="A22" s="4" t="s">
        <v>46</v>
      </c>
      <c r="B22" s="4">
        <v>25</v>
      </c>
      <c r="C22" t="s">
        <v>10</v>
      </c>
      <c r="D22">
        <f>B22+273.15</f>
        <v>298.14999999999998</v>
      </c>
    </row>
    <row r="23" spans="1:25">
      <c r="A23" s="4" t="s">
        <v>47</v>
      </c>
      <c r="B23" s="4">
        <v>8314</v>
      </c>
    </row>
    <row r="24" spans="1:25">
      <c r="A24" s="4" t="s">
        <v>9</v>
      </c>
      <c r="B24" s="4">
        <v>29</v>
      </c>
    </row>
    <row r="25" spans="1:25">
      <c r="A25" s="4" t="s">
        <v>48</v>
      </c>
      <c r="B25">
        <f>$B$21*$B$24/($B$23*D22)</f>
        <v>1.169911914911419</v>
      </c>
      <c r="C25" t="s">
        <v>49</v>
      </c>
    </row>
    <row r="28" spans="1:25">
      <c r="A28" t="s">
        <v>50</v>
      </c>
    </row>
    <row r="29" spans="1:25">
      <c r="A29" t="s">
        <v>51</v>
      </c>
      <c r="B29">
        <v>337.47899999999998</v>
      </c>
    </row>
    <row r="30" spans="1:25">
      <c r="A30" t="s">
        <v>52</v>
      </c>
      <c r="B30">
        <v>5091.22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3" spans="1:8">
      <c r="B33" t="s">
        <v>61</v>
      </c>
      <c r="C33" t="s">
        <v>62</v>
      </c>
      <c r="D33" t="s">
        <v>63</v>
      </c>
      <c r="E33" t="s">
        <v>64</v>
      </c>
      <c r="F33" t="s">
        <v>65</v>
      </c>
      <c r="G33" t="s">
        <v>66</v>
      </c>
      <c r="H33" t="s">
        <v>67</v>
      </c>
    </row>
    <row r="34" spans="1:8">
      <c r="A34" t="s">
        <v>1</v>
      </c>
      <c r="B34">
        <f>$B$29+X4</f>
        <v>337.61399999999998</v>
      </c>
      <c r="C34">
        <f>$B$30+Y4</f>
        <v>5091.4450000000006</v>
      </c>
      <c r="D34">
        <f>G4</f>
        <v>15</v>
      </c>
      <c r="E34">
        <v>30</v>
      </c>
      <c r="F34">
        <f>F4</f>
        <v>0.7</v>
      </c>
      <c r="G34" s="22">
        <f>K4/3600*4/(PI()*F4^2)</f>
        <v>14.435822502666246</v>
      </c>
      <c r="H34">
        <f>I4</f>
        <v>298.14999999999998</v>
      </c>
    </row>
    <row r="35" spans="1:8" hidden="1">
      <c r="A35" s="2" t="s">
        <v>14</v>
      </c>
      <c r="B35">
        <f t="shared" ref="B35:B41" si="7">$B$29+X5</f>
        <v>337.66399999999999</v>
      </c>
      <c r="C35">
        <f t="shared" ref="C35:C41" si="8">$B$30+Y5</f>
        <v>5091.3600000000006</v>
      </c>
      <c r="D35">
        <f t="shared" ref="D35:D48" si="9">G5</f>
        <v>32</v>
      </c>
      <c r="E35">
        <f>E34</f>
        <v>30</v>
      </c>
      <c r="F35">
        <f t="shared" ref="F35:F48" si="10">F5</f>
        <v>1.3</v>
      </c>
      <c r="G35" s="22">
        <f t="shared" ref="G35:G48" si="11">K5/3600*4/(PI()*F5^2)</f>
        <v>7.726954032821804</v>
      </c>
      <c r="H35">
        <f t="shared" ref="H35:H48" si="12">I5</f>
        <v>1223.1500000000001</v>
      </c>
    </row>
    <row r="36" spans="1:8" hidden="1">
      <c r="A36" s="2"/>
      <c r="B36">
        <f t="shared" si="7"/>
        <v>337.47899999999998</v>
      </c>
      <c r="C36">
        <f t="shared" si="8"/>
        <v>5091.22</v>
      </c>
      <c r="D36">
        <f t="shared" si="9"/>
        <v>30</v>
      </c>
      <c r="E36">
        <f t="shared" ref="E36:E48" si="13">E35</f>
        <v>30</v>
      </c>
      <c r="F36">
        <f t="shared" si="10"/>
        <v>2.5</v>
      </c>
      <c r="G36" s="22">
        <f t="shared" si="11"/>
        <v>15.966846667148419</v>
      </c>
      <c r="H36">
        <f t="shared" si="12"/>
        <v>623.15</v>
      </c>
    </row>
    <row r="37" spans="1:8" hidden="1">
      <c r="A37" s="2" t="s">
        <v>18</v>
      </c>
      <c r="B37">
        <f t="shared" si="7"/>
        <v>337.67399999999998</v>
      </c>
      <c r="C37">
        <f t="shared" si="8"/>
        <v>5091.3600000000006</v>
      </c>
      <c r="D37">
        <f t="shared" si="9"/>
        <v>30</v>
      </c>
      <c r="E37">
        <f t="shared" si="13"/>
        <v>30</v>
      </c>
      <c r="F37">
        <f t="shared" si="10"/>
        <v>3</v>
      </c>
      <c r="G37" s="22">
        <f t="shared" si="11"/>
        <v>16.713636563289796</v>
      </c>
      <c r="H37">
        <f t="shared" si="12"/>
        <v>338.15</v>
      </c>
    </row>
    <row r="38" spans="1:8">
      <c r="A38" t="s">
        <v>20</v>
      </c>
      <c r="B38">
        <f>$B$29+X8</f>
        <v>337.65899999999999</v>
      </c>
      <c r="C38">
        <f t="shared" si="8"/>
        <v>5091.4000000000005</v>
      </c>
      <c r="D38">
        <f t="shared" si="9"/>
        <v>43</v>
      </c>
      <c r="E38">
        <f t="shared" si="13"/>
        <v>30</v>
      </c>
      <c r="F38">
        <f t="shared" si="10"/>
        <v>3.6</v>
      </c>
      <c r="G38" s="22">
        <f t="shared" si="11"/>
        <v>13.605978945879075</v>
      </c>
      <c r="H38">
        <f t="shared" si="12"/>
        <v>323.14999999999998</v>
      </c>
    </row>
    <row r="39" spans="1:8">
      <c r="A39" t="s">
        <v>21</v>
      </c>
      <c r="B39">
        <f>$B$29+X9</f>
        <v>337.64400000000001</v>
      </c>
      <c r="C39">
        <f t="shared" si="8"/>
        <v>5091.3600000000006</v>
      </c>
      <c r="D39">
        <f t="shared" si="9"/>
        <v>22</v>
      </c>
      <c r="E39">
        <f t="shared" si="13"/>
        <v>30</v>
      </c>
      <c r="F39">
        <f t="shared" si="10"/>
        <v>1</v>
      </c>
      <c r="G39" s="22">
        <f t="shared" si="11"/>
        <v>8.4109207408558309</v>
      </c>
      <c r="H39">
        <f t="shared" si="12"/>
        <v>443.15</v>
      </c>
    </row>
    <row r="40" spans="1:8">
      <c r="A40" t="s">
        <v>22</v>
      </c>
      <c r="B40">
        <f>$B$29+X10</f>
        <v>337.59899999999999</v>
      </c>
      <c r="C40">
        <f t="shared" si="8"/>
        <v>5091.3</v>
      </c>
      <c r="D40">
        <f t="shared" si="9"/>
        <v>15</v>
      </c>
      <c r="E40">
        <f t="shared" si="13"/>
        <v>30</v>
      </c>
      <c r="F40">
        <f t="shared" si="10"/>
        <v>1.7</v>
      </c>
      <c r="G40" s="22">
        <f t="shared" si="11"/>
        <v>14.685577217245248</v>
      </c>
      <c r="H40">
        <f t="shared" si="12"/>
        <v>298.14999999999998</v>
      </c>
    </row>
    <row r="41" spans="1:8">
      <c r="A41" t="s">
        <v>23</v>
      </c>
      <c r="B41">
        <f t="shared" si="7"/>
        <v>337.589</v>
      </c>
      <c r="C41">
        <f t="shared" si="8"/>
        <v>5091.2950000000001</v>
      </c>
      <c r="D41">
        <f t="shared" si="9"/>
        <v>15</v>
      </c>
      <c r="E41">
        <f t="shared" si="13"/>
        <v>30</v>
      </c>
      <c r="F41">
        <f t="shared" si="10"/>
        <v>1.7</v>
      </c>
      <c r="G41" s="22">
        <f t="shared" si="11"/>
        <v>11.993221394083619</v>
      </c>
      <c r="H41">
        <f t="shared" si="12"/>
        <v>298.14999999999998</v>
      </c>
    </row>
    <row r="42" spans="1:8" hidden="1">
      <c r="A42" s="2" t="s">
        <v>24</v>
      </c>
      <c r="B42">
        <f t="shared" ref="B42:B48" si="14">$B$29+X12</f>
        <v>337.524</v>
      </c>
      <c r="C42">
        <f t="shared" ref="C42:C48" si="15">$B$30+Y12</f>
        <v>5091.2950000000001</v>
      </c>
      <c r="D42">
        <f t="shared" si="9"/>
        <v>15</v>
      </c>
      <c r="E42">
        <f t="shared" si="13"/>
        <v>30</v>
      </c>
      <c r="F42">
        <f t="shared" si="10"/>
        <v>1.4</v>
      </c>
      <c r="G42" s="22">
        <f t="shared" si="11"/>
        <v>16.881384710348982</v>
      </c>
      <c r="H42">
        <f t="shared" si="12"/>
        <v>328.15</v>
      </c>
    </row>
    <row r="43" spans="1:8">
      <c r="A43" t="s">
        <v>25</v>
      </c>
      <c r="B43">
        <f t="shared" si="14"/>
        <v>337.59899999999999</v>
      </c>
      <c r="C43">
        <f>$B$30+Y13</f>
        <v>5091.2950000000001</v>
      </c>
      <c r="D43">
        <f t="shared" si="9"/>
        <v>15</v>
      </c>
      <c r="E43">
        <f t="shared" si="13"/>
        <v>30</v>
      </c>
      <c r="F43">
        <f t="shared" si="10"/>
        <v>1.6</v>
      </c>
      <c r="G43" s="22">
        <f t="shared" si="11"/>
        <v>15.197086579955284</v>
      </c>
      <c r="H43">
        <f t="shared" si="12"/>
        <v>298.14999999999998</v>
      </c>
    </row>
    <row r="44" spans="1:8">
      <c r="A44" t="s">
        <v>26</v>
      </c>
      <c r="B44">
        <f t="shared" si="14"/>
        <v>337.55399999999997</v>
      </c>
      <c r="C44">
        <f t="shared" si="15"/>
        <v>5091.2950000000001</v>
      </c>
      <c r="D44">
        <f t="shared" si="9"/>
        <v>35</v>
      </c>
      <c r="E44">
        <f t="shared" si="13"/>
        <v>30</v>
      </c>
      <c r="F44">
        <f t="shared" si="10"/>
        <v>0.5</v>
      </c>
      <c r="G44">
        <f t="shared" si="11"/>
        <v>16.976527263135505</v>
      </c>
      <c r="H44">
        <f t="shared" si="12"/>
        <v>298.14999999999998</v>
      </c>
    </row>
    <row r="45" spans="1:8">
      <c r="A45" t="s">
        <v>27</v>
      </c>
      <c r="B45">
        <f t="shared" si="14"/>
        <v>337.60399999999998</v>
      </c>
      <c r="C45">
        <f t="shared" si="15"/>
        <v>5091.3600000000006</v>
      </c>
      <c r="D45">
        <f t="shared" si="9"/>
        <v>20</v>
      </c>
      <c r="E45">
        <f t="shared" si="13"/>
        <v>30</v>
      </c>
      <c r="F45">
        <f t="shared" si="10"/>
        <v>0.3</v>
      </c>
      <c r="G45">
        <f t="shared" si="11"/>
        <v>11.789255043844099</v>
      </c>
      <c r="H45">
        <f t="shared" si="12"/>
        <v>298.14999999999998</v>
      </c>
    </row>
    <row r="46" spans="1:8" hidden="1">
      <c r="A46" s="2" t="s">
        <v>38</v>
      </c>
      <c r="B46">
        <f t="shared" si="14"/>
        <v>337.63900000000001</v>
      </c>
      <c r="C46">
        <f t="shared" si="15"/>
        <v>5091.2950000000001</v>
      </c>
      <c r="D46">
        <f t="shared" si="9"/>
        <v>15</v>
      </c>
      <c r="E46">
        <f t="shared" si="13"/>
        <v>30</v>
      </c>
      <c r="F46">
        <f t="shared" si="10"/>
        <v>0.9</v>
      </c>
      <c r="G46">
        <f t="shared" si="11"/>
        <v>19.505906547113227</v>
      </c>
      <c r="H46">
        <f t="shared" si="12"/>
        <v>727.15</v>
      </c>
    </row>
    <row r="47" spans="1:8" hidden="1">
      <c r="A47" s="2" t="s">
        <v>39</v>
      </c>
      <c r="B47">
        <f t="shared" si="14"/>
        <v>337.649</v>
      </c>
      <c r="C47">
        <f t="shared" si="15"/>
        <v>5091.2950000000001</v>
      </c>
      <c r="D47">
        <f t="shared" si="9"/>
        <v>15</v>
      </c>
      <c r="E47">
        <f t="shared" si="13"/>
        <v>30</v>
      </c>
      <c r="F47">
        <f t="shared" si="10"/>
        <v>0.9</v>
      </c>
      <c r="G47">
        <f t="shared" si="11"/>
        <v>19.505906547113227</v>
      </c>
      <c r="H47">
        <f t="shared" si="12"/>
        <v>727.15</v>
      </c>
    </row>
    <row r="48" spans="1:8" hidden="1">
      <c r="A48" s="2" t="s">
        <v>40</v>
      </c>
      <c r="B48">
        <f t="shared" si="14"/>
        <v>337.65899999999999</v>
      </c>
      <c r="C48">
        <f t="shared" si="15"/>
        <v>5091.2950000000001</v>
      </c>
      <c r="D48">
        <f t="shared" si="9"/>
        <v>15</v>
      </c>
      <c r="E48">
        <f t="shared" si="13"/>
        <v>30</v>
      </c>
      <c r="F48">
        <f t="shared" si="10"/>
        <v>0.9</v>
      </c>
      <c r="G48">
        <f t="shared" si="11"/>
        <v>19.505906547113227</v>
      </c>
      <c r="H48">
        <f t="shared" si="12"/>
        <v>727.15</v>
      </c>
    </row>
  </sheetData>
  <mergeCells count="4">
    <mergeCell ref="Q30:U30"/>
    <mergeCell ref="L1:P1"/>
    <mergeCell ref="Q1:U1"/>
    <mergeCell ref="L30:P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" sqref="D1:D8"/>
    </sheetView>
  </sheetViews>
  <sheetFormatPr defaultRowHeight="15"/>
  <sheetData>
    <row r="1" spans="1:4">
      <c r="A1" t="s">
        <v>20</v>
      </c>
      <c r="B1" s="16">
        <v>4600000</v>
      </c>
      <c r="C1" s="16">
        <f>B1</f>
        <v>4600000</v>
      </c>
      <c r="D1" s="16">
        <f>C1/$B$10</f>
        <v>0.77702702702702697</v>
      </c>
    </row>
    <row r="2" spans="1:4">
      <c r="A2" t="s">
        <v>22</v>
      </c>
      <c r="B2" s="16">
        <v>420000</v>
      </c>
      <c r="C2" s="16">
        <f>C1+B2</f>
        <v>5020000</v>
      </c>
      <c r="D2" s="16">
        <f t="shared" ref="D2:D8" si="0">C2/$B$10</f>
        <v>0.84797297297297303</v>
      </c>
    </row>
    <row r="3" spans="1:4">
      <c r="A3" t="s">
        <v>25</v>
      </c>
      <c r="B3" s="16">
        <v>380000</v>
      </c>
      <c r="C3" s="16">
        <f t="shared" ref="C3:C8" si="1">C2+B3</f>
        <v>5400000</v>
      </c>
      <c r="D3" s="16">
        <f t="shared" si="0"/>
        <v>0.91216216216216217</v>
      </c>
    </row>
    <row r="4" spans="1:4">
      <c r="A4" t="s">
        <v>23</v>
      </c>
      <c r="B4" s="16">
        <v>340000</v>
      </c>
      <c r="C4" s="16">
        <f t="shared" si="1"/>
        <v>5740000</v>
      </c>
      <c r="D4" s="16">
        <f t="shared" si="0"/>
        <v>0.96959459459459463</v>
      </c>
    </row>
    <row r="5" spans="1:4">
      <c r="A5" t="s">
        <v>1</v>
      </c>
      <c r="B5" s="16">
        <v>70000</v>
      </c>
      <c r="C5" s="16">
        <f t="shared" si="1"/>
        <v>5810000</v>
      </c>
      <c r="D5" s="16">
        <f t="shared" si="0"/>
        <v>0.98141891891891897</v>
      </c>
    </row>
    <row r="6" spans="1:4">
      <c r="A6" t="s">
        <v>21</v>
      </c>
      <c r="B6" s="16">
        <v>70000</v>
      </c>
      <c r="C6" s="16">
        <f t="shared" si="1"/>
        <v>5880000</v>
      </c>
      <c r="D6" s="16">
        <f t="shared" si="0"/>
        <v>0.9932432432432432</v>
      </c>
    </row>
    <row r="7" spans="1:4">
      <c r="A7" t="s">
        <v>26</v>
      </c>
      <c r="B7" s="16">
        <v>30000</v>
      </c>
      <c r="C7" s="16">
        <f t="shared" si="1"/>
        <v>5910000</v>
      </c>
      <c r="D7" s="16">
        <f t="shared" si="0"/>
        <v>0.99831081081081086</v>
      </c>
    </row>
    <row r="8" spans="1:4">
      <c r="A8" t="s">
        <v>27</v>
      </c>
      <c r="B8" s="16">
        <v>10000</v>
      </c>
      <c r="C8" s="16">
        <f t="shared" si="1"/>
        <v>5920000</v>
      </c>
      <c r="D8" s="16">
        <f t="shared" si="0"/>
        <v>1</v>
      </c>
    </row>
    <row r="10" spans="1:4">
      <c r="B10" s="16">
        <f>SUM(B1:B8)</f>
        <v>5920000</v>
      </c>
    </row>
  </sheetData>
  <sortState ref="A1:B8">
    <sortCondition descending="1" ref="B1:B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VIA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2014-04-30T08:28:36Z</dcterms:modified>
</cp:coreProperties>
</file>